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minimized="1" xWindow="0" yWindow="0" windowWidth="20490" windowHeight="7050" firstSheet="1" activeTab="2"/>
  </bookViews>
  <sheets>
    <sheet name="Information Absence" sheetId="1" state="hidden" r:id="rId1"/>
    <sheet name="Feuil1" sheetId="16" r:id="rId2"/>
    <sheet name="Tableau comparatif" sheetId="8" r:id="rId3"/>
    <sheet name="Tableau IJSS" sheetId="14" state="hidden" r:id="rId4"/>
    <sheet name="Calcul montant" sheetId="15" state="hidden" r:id="rId5"/>
    <sheet name="Droit local" sheetId="3" state="hidden" r:id="rId6"/>
    <sheet name="Feuille de Calcul Date" sheetId="2" state="hidden" r:id="rId7"/>
    <sheet name="Commun" sheetId="9" state="hidden" r:id="rId8"/>
    <sheet name="Commun (2)" sheetId="10" state="hidden" r:id="rId9"/>
    <sheet name="Convention" sheetId="11" state="hidden" r:id="rId10"/>
    <sheet name="Convention (2)" sheetId="13" state="hidden" r:id="rId11"/>
  </sheets>
  <externalReferences>
    <externalReference r:id="rId1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2" l="1"/>
  <c r="F5" i="14"/>
  <c r="F6" i="14"/>
  <c r="F7" i="14"/>
  <c r="F9" i="14"/>
  <c r="F10" i="14"/>
  <c r="F11" i="14"/>
  <c r="F12" i="14"/>
  <c r="F13" i="14"/>
  <c r="F14" i="14"/>
  <c r="F15" i="14"/>
  <c r="F16" i="14"/>
  <c r="F8" i="14"/>
  <c r="E7" i="14"/>
  <c r="E6" i="14"/>
  <c r="E8" i="14"/>
  <c r="E9" i="14"/>
  <c r="E10" i="14"/>
  <c r="E11" i="14"/>
  <c r="E12" i="14"/>
  <c r="E13" i="14"/>
  <c r="E14" i="14"/>
  <c r="E15" i="14"/>
  <c r="E16" i="14"/>
  <c r="E5" i="14"/>
  <c r="K12" i="15" l="1"/>
  <c r="Q5" i="15"/>
  <c r="Q4" i="15"/>
  <c r="Q3" i="15"/>
  <c r="P5" i="15"/>
  <c r="P3" i="15"/>
  <c r="P4" i="15"/>
  <c r="N5" i="15"/>
  <c r="N4" i="15"/>
  <c r="N3" i="15"/>
  <c r="M5" i="15"/>
  <c r="M4" i="15"/>
  <c r="M3" i="15"/>
  <c r="L5" i="15"/>
  <c r="L4" i="15"/>
  <c r="L3" i="15"/>
  <c r="J4" i="15"/>
  <c r="J3" i="15"/>
  <c r="J2" i="15"/>
  <c r="C10" i="15"/>
  <c r="C5" i="15"/>
  <c r="C3" i="15"/>
  <c r="C1" i="15"/>
  <c r="G20" i="15"/>
  <c r="O31" i="13"/>
  <c r="O31" i="11"/>
  <c r="O31" i="9"/>
  <c r="O31" i="10"/>
  <c r="C13" i="15" l="1"/>
  <c r="C19" i="15" s="1"/>
  <c r="C17" i="15" l="1"/>
  <c r="G23" i="2" l="1"/>
  <c r="E5" i="2"/>
  <c r="F5" i="2"/>
  <c r="F6" i="2" l="1"/>
  <c r="F9" i="2"/>
  <c r="F10" i="2"/>
  <c r="E9" i="2"/>
  <c r="G17" i="2" s="1"/>
  <c r="F16" i="2"/>
  <c r="H5" i="2"/>
  <c r="F7" i="2"/>
  <c r="I5" i="2"/>
  <c r="E7" i="2"/>
  <c r="E10" i="2" s="1"/>
  <c r="J5" i="2"/>
  <c r="G18" i="2" l="1"/>
  <c r="B16" i="3"/>
  <c r="B3" i="3" s="1"/>
  <c r="C17" i="3" s="1"/>
  <c r="C30" i="3" s="1"/>
  <c r="B9" i="3"/>
  <c r="B24" i="3"/>
  <c r="B20" i="3"/>
  <c r="B7" i="3"/>
  <c r="B18" i="3"/>
  <c r="B2" i="3"/>
  <c r="B6" i="3"/>
  <c r="B21" i="3"/>
  <c r="B8" i="3"/>
  <c r="B23" i="3"/>
  <c r="B19" i="3"/>
  <c r="B15" i="3"/>
  <c r="B11" i="3"/>
  <c r="B22" i="3"/>
  <c r="B14" i="3"/>
  <c r="B25" i="3"/>
  <c r="B17" i="3"/>
  <c r="J7" i="2"/>
  <c r="H10" i="2"/>
  <c r="E11" i="1"/>
  <c r="H9" i="2"/>
  <c r="J9" i="2"/>
  <c r="I9" i="2"/>
  <c r="J6" i="2"/>
  <c r="H6" i="2"/>
  <c r="F17" i="2"/>
  <c r="I17" i="2" s="1"/>
  <c r="I6" i="2"/>
  <c r="B14" i="9" s="1"/>
  <c r="I7" i="2"/>
  <c r="H7" i="2"/>
  <c r="F18" i="2"/>
  <c r="B6" i="10" l="1"/>
  <c r="B12" i="13"/>
  <c r="B23" i="11"/>
  <c r="B36" i="11" s="1"/>
  <c r="G36" i="11" s="1"/>
  <c r="B19" i="11"/>
  <c r="B32" i="11" s="1"/>
  <c r="G32" i="11" s="1"/>
  <c r="B15" i="11"/>
  <c r="B28" i="11" s="1"/>
  <c r="G28" i="11" s="1"/>
  <c r="B10" i="11"/>
  <c r="B6" i="11"/>
  <c r="B2" i="11"/>
  <c r="B14" i="11"/>
  <c r="B27" i="11" s="1"/>
  <c r="G27" i="11" s="1"/>
  <c r="B22" i="11"/>
  <c r="B35" i="11" s="1"/>
  <c r="G35" i="11" s="1"/>
  <c r="B18" i="11"/>
  <c r="B31" i="11" s="1"/>
  <c r="G31" i="11" s="1"/>
  <c r="B9" i="11"/>
  <c r="B5" i="11"/>
  <c r="B1" i="11"/>
  <c r="B16" i="11"/>
  <c r="B29" i="11" s="1"/>
  <c r="G29" i="11" s="1"/>
  <c r="B7" i="11"/>
  <c r="B25" i="11"/>
  <c r="B38" i="11" s="1"/>
  <c r="G38" i="11" s="1"/>
  <c r="B21" i="11"/>
  <c r="B34" i="11" s="1"/>
  <c r="G34" i="11" s="1"/>
  <c r="B17" i="11"/>
  <c r="B30" i="11" s="1"/>
  <c r="G30" i="11" s="1"/>
  <c r="B12" i="11"/>
  <c r="B8" i="11"/>
  <c r="B24" i="11"/>
  <c r="B37" i="11" s="1"/>
  <c r="G37" i="11" s="1"/>
  <c r="B20" i="11"/>
  <c r="B33" i="11" s="1"/>
  <c r="G33" i="11" s="1"/>
  <c r="B11" i="11"/>
  <c r="B19" i="10"/>
  <c r="C7" i="10" s="1"/>
  <c r="B7" i="10"/>
  <c r="B9" i="10"/>
  <c r="B4" i="10"/>
  <c r="B12" i="10"/>
  <c r="B8" i="10"/>
  <c r="B3" i="10"/>
  <c r="B1" i="10"/>
  <c r="B11" i="10"/>
  <c r="B2" i="10"/>
  <c r="B10" i="10"/>
  <c r="B5" i="10"/>
  <c r="B27" i="3"/>
  <c r="G27" i="3" s="1"/>
  <c r="B32" i="3"/>
  <c r="G32" i="3" s="1"/>
  <c r="B33" i="3"/>
  <c r="G33" i="3" s="1"/>
  <c r="B35" i="3"/>
  <c r="G35" i="3" s="1"/>
  <c r="B36" i="3"/>
  <c r="G36" i="3" s="1"/>
  <c r="B37" i="3"/>
  <c r="G37" i="3" s="1"/>
  <c r="B29" i="3"/>
  <c r="G29" i="3" s="1"/>
  <c r="B30" i="3"/>
  <c r="G30" i="3" s="1"/>
  <c r="B31" i="3"/>
  <c r="G31" i="3" s="1"/>
  <c r="B5" i="3"/>
  <c r="C19" i="3" s="1"/>
  <c r="B32" i="10"/>
  <c r="G32" i="10" s="1"/>
  <c r="B28" i="3"/>
  <c r="G28" i="3" s="1"/>
  <c r="B34" i="3"/>
  <c r="G34" i="3" s="1"/>
  <c r="B8" i="9"/>
  <c r="B24" i="9"/>
  <c r="B37" i="9" s="1"/>
  <c r="G37" i="9" s="1"/>
  <c r="B20" i="9"/>
  <c r="B33" i="9" s="1"/>
  <c r="G33" i="9" s="1"/>
  <c r="B16" i="9"/>
  <c r="B29" i="9" s="1"/>
  <c r="G29" i="9" s="1"/>
  <c r="B7" i="9"/>
  <c r="B2" i="9"/>
  <c r="B23" i="9"/>
  <c r="B36" i="9" s="1"/>
  <c r="G36" i="9" s="1"/>
  <c r="B19" i="9"/>
  <c r="B32" i="9" s="1"/>
  <c r="G32" i="9" s="1"/>
  <c r="B15" i="9"/>
  <c r="B28" i="9" s="1"/>
  <c r="G28" i="9" s="1"/>
  <c r="B10" i="9"/>
  <c r="B6" i="9"/>
  <c r="B1" i="9"/>
  <c r="B22" i="9"/>
  <c r="B35" i="9" s="1"/>
  <c r="G35" i="9" s="1"/>
  <c r="B18" i="9"/>
  <c r="B31" i="9" s="1"/>
  <c r="G31" i="9" s="1"/>
  <c r="B27" i="9"/>
  <c r="G27" i="9" s="1"/>
  <c r="B9" i="9"/>
  <c r="B5" i="9"/>
  <c r="B25" i="9"/>
  <c r="B38" i="9" s="1"/>
  <c r="G38" i="9" s="1"/>
  <c r="B21" i="9"/>
  <c r="B34" i="9" s="1"/>
  <c r="G34" i="9" s="1"/>
  <c r="B17" i="9"/>
  <c r="B30" i="9" s="1"/>
  <c r="G30" i="9" s="1"/>
  <c r="B38" i="3"/>
  <c r="G38" i="3" s="1"/>
  <c r="B1" i="3"/>
  <c r="B4" i="3"/>
  <c r="C18" i="3" s="1"/>
  <c r="B12" i="3"/>
  <c r="C14" i="3" s="1"/>
  <c r="C27" i="3" s="1"/>
  <c r="B10" i="3"/>
  <c r="C24" i="3" s="1"/>
  <c r="C21" i="3"/>
  <c r="C23" i="3"/>
  <c r="C25" i="3"/>
  <c r="C20" i="3"/>
  <c r="C15" i="3"/>
  <c r="C22" i="3"/>
  <c r="C16" i="3"/>
  <c r="C4" i="3"/>
  <c r="D18" i="3" s="1"/>
  <c r="D31" i="3" s="1"/>
  <c r="I10" i="2"/>
  <c r="J10" i="2"/>
  <c r="P6" i="2"/>
  <c r="P10" i="2"/>
  <c r="P14" i="2"/>
  <c r="P7" i="2"/>
  <c r="P11" i="2"/>
  <c r="P15" i="2"/>
  <c r="P8" i="2"/>
  <c r="P12" i="2"/>
  <c r="P16" i="2"/>
  <c r="P9" i="2"/>
  <c r="P13" i="2"/>
  <c r="P5" i="2"/>
  <c r="B4" i="11" l="1"/>
  <c r="B3" i="9"/>
  <c r="B3" i="11"/>
  <c r="C17" i="11" s="1"/>
  <c r="C30" i="11" s="1"/>
  <c r="B9" i="13"/>
  <c r="B5" i="13"/>
  <c r="B1" i="13"/>
  <c r="B8" i="13"/>
  <c r="B4" i="13"/>
  <c r="B11" i="13"/>
  <c r="B7" i="13"/>
  <c r="B3" i="13"/>
  <c r="B10" i="13"/>
  <c r="B6" i="13"/>
  <c r="B2" i="13"/>
  <c r="C22" i="11"/>
  <c r="C35" i="11" s="1"/>
  <c r="C15" i="11"/>
  <c r="C28" i="11" s="1"/>
  <c r="C21" i="11"/>
  <c r="C34" i="11" s="1"/>
  <c r="C23" i="11"/>
  <c r="C36" i="11" s="1"/>
  <c r="C16" i="11"/>
  <c r="C29" i="11" s="1"/>
  <c r="B25" i="13"/>
  <c r="B38" i="13" s="1"/>
  <c r="G38" i="13" s="1"/>
  <c r="C25" i="11"/>
  <c r="C38" i="11" s="1"/>
  <c r="C24" i="11"/>
  <c r="C37" i="11" s="1"/>
  <c r="C14" i="11"/>
  <c r="C27" i="11" s="1"/>
  <c r="C19" i="11"/>
  <c r="C32" i="11" s="1"/>
  <c r="C18" i="11"/>
  <c r="C31" i="11" s="1"/>
  <c r="C20" i="11"/>
  <c r="C33" i="11" s="1"/>
  <c r="C20" i="10"/>
  <c r="D8" i="10" s="1"/>
  <c r="B16" i="10"/>
  <c r="B29" i="10" s="1"/>
  <c r="G29" i="10" s="1"/>
  <c r="B15" i="10"/>
  <c r="C3" i="10" s="1"/>
  <c r="B21" i="10"/>
  <c r="B34" i="10" s="1"/>
  <c r="G34" i="10" s="1"/>
  <c r="B20" i="10"/>
  <c r="C8" i="10" s="1"/>
  <c r="B22" i="10"/>
  <c r="B35" i="10" s="1"/>
  <c r="G35" i="10" s="1"/>
  <c r="B18" i="10"/>
  <c r="B31" i="10" s="1"/>
  <c r="G31" i="10" s="1"/>
  <c r="B17" i="10"/>
  <c r="B14" i="10"/>
  <c r="B27" i="10" s="1"/>
  <c r="G27" i="10" s="1"/>
  <c r="B25" i="10"/>
  <c r="B38" i="10" s="1"/>
  <c r="G38" i="10" s="1"/>
  <c r="B23" i="10"/>
  <c r="B36" i="10" s="1"/>
  <c r="G36" i="10" s="1"/>
  <c r="B24" i="10"/>
  <c r="B37" i="10" s="1"/>
  <c r="G37" i="10" s="1"/>
  <c r="H30" i="3"/>
  <c r="I31" i="3"/>
  <c r="B12" i="9"/>
  <c r="B11" i="9"/>
  <c r="C25" i="9" s="1"/>
  <c r="C38" i="9" s="1"/>
  <c r="B4" i="9"/>
  <c r="H27" i="3"/>
  <c r="C22" i="9"/>
  <c r="C35" i="9" s="1"/>
  <c r="C24" i="9"/>
  <c r="C37" i="9" s="1"/>
  <c r="C16" i="9"/>
  <c r="C29" i="9" s="1"/>
  <c r="C23" i="9"/>
  <c r="C36" i="9" s="1"/>
  <c r="C15" i="9"/>
  <c r="C28" i="9" s="1"/>
  <c r="C17" i="9"/>
  <c r="C30" i="9" s="1"/>
  <c r="C20" i="9"/>
  <c r="C33" i="9" s="1"/>
  <c r="C14" i="9"/>
  <c r="C27" i="9" s="1"/>
  <c r="C19" i="9"/>
  <c r="C32" i="9" s="1"/>
  <c r="C21" i="9"/>
  <c r="C34" i="9" s="1"/>
  <c r="C11" i="3"/>
  <c r="D25" i="3" s="1"/>
  <c r="C37" i="3"/>
  <c r="C6" i="3"/>
  <c r="D20" i="3" s="1"/>
  <c r="D33" i="3" s="1"/>
  <c r="C32" i="3"/>
  <c r="C12" i="3"/>
  <c r="D14" i="3" s="1"/>
  <c r="C38" i="3"/>
  <c r="H38" i="3" s="1"/>
  <c r="C9" i="3"/>
  <c r="D23" i="3" s="1"/>
  <c r="C35" i="3"/>
  <c r="C2" i="3"/>
  <c r="D16" i="3" s="1"/>
  <c r="C28" i="3"/>
  <c r="C10" i="3"/>
  <c r="D24" i="3" s="1"/>
  <c r="D37" i="3" s="1"/>
  <c r="C36" i="3"/>
  <c r="C5" i="3"/>
  <c r="D19" i="3" s="1"/>
  <c r="C31" i="3"/>
  <c r="C3" i="3"/>
  <c r="D17" i="3" s="1"/>
  <c r="C29" i="3"/>
  <c r="C7" i="3"/>
  <c r="D21" i="3" s="1"/>
  <c r="C33" i="3"/>
  <c r="C8" i="3"/>
  <c r="D22" i="3" s="1"/>
  <c r="D35" i="3" s="1"/>
  <c r="C34" i="3"/>
  <c r="C1" i="3"/>
  <c r="D15" i="3" s="1"/>
  <c r="D5" i="3"/>
  <c r="E19" i="3" s="1"/>
  <c r="E32" i="3" s="1"/>
  <c r="B28" i="10" l="1"/>
  <c r="G28" i="10" s="1"/>
  <c r="C3" i="11"/>
  <c r="D17" i="11" s="1"/>
  <c r="D30" i="11" s="1"/>
  <c r="I30" i="11" s="1"/>
  <c r="B33" i="10"/>
  <c r="G33" i="10" s="1"/>
  <c r="C6" i="11"/>
  <c r="D20" i="11" s="1"/>
  <c r="D33" i="11" s="1"/>
  <c r="I33" i="11" s="1"/>
  <c r="C12" i="11"/>
  <c r="C1" i="10"/>
  <c r="C14" i="10" s="1"/>
  <c r="D2" i="10" s="1"/>
  <c r="D15" i="10" s="1"/>
  <c r="E3" i="10" s="1"/>
  <c r="E16" i="10" s="1"/>
  <c r="F4" i="10" s="1"/>
  <c r="F17" i="10" s="1"/>
  <c r="G5" i="10" s="1"/>
  <c r="G18" i="10" s="1"/>
  <c r="H6" i="10" s="1"/>
  <c r="H19" i="10" s="1"/>
  <c r="I7" i="10" s="1"/>
  <c r="I20" i="10" s="1"/>
  <c r="J8" i="10" s="1"/>
  <c r="C7" i="11"/>
  <c r="D21" i="11" s="1"/>
  <c r="D34" i="11" s="1"/>
  <c r="I34" i="11" s="1"/>
  <c r="C2" i="10"/>
  <c r="C15" i="10" s="1"/>
  <c r="D3" i="10" s="1"/>
  <c r="D16" i="10" s="1"/>
  <c r="E4" i="10" s="1"/>
  <c r="E17" i="10" s="1"/>
  <c r="F5" i="10" s="1"/>
  <c r="C5" i="11"/>
  <c r="D19" i="11" s="1"/>
  <c r="D32" i="11" s="1"/>
  <c r="I32" i="11" s="1"/>
  <c r="C2" i="11"/>
  <c r="D16" i="11" s="1"/>
  <c r="D29" i="11" s="1"/>
  <c r="I29" i="11" s="1"/>
  <c r="C11" i="11"/>
  <c r="D25" i="11" s="1"/>
  <c r="D38" i="11" s="1"/>
  <c r="I38" i="11" s="1"/>
  <c r="C8" i="11"/>
  <c r="D22" i="11" s="1"/>
  <c r="D35" i="11" s="1"/>
  <c r="I35" i="11" s="1"/>
  <c r="H27" i="11"/>
  <c r="H30" i="11"/>
  <c r="H35" i="11"/>
  <c r="B21" i="13"/>
  <c r="B34" i="13" s="1"/>
  <c r="G34" i="13" s="1"/>
  <c r="H38" i="11"/>
  <c r="B15" i="13"/>
  <c r="B28" i="13" s="1"/>
  <c r="G28" i="13" s="1"/>
  <c r="B14" i="13"/>
  <c r="B27" i="13" s="1"/>
  <c r="G27" i="13" s="1"/>
  <c r="H32" i="11"/>
  <c r="H37" i="11"/>
  <c r="H29" i="11"/>
  <c r="H34" i="11"/>
  <c r="H28" i="11"/>
  <c r="B19" i="13"/>
  <c r="B32" i="13" s="1"/>
  <c r="G32" i="13" s="1"/>
  <c r="B24" i="13"/>
  <c r="B37" i="13" s="1"/>
  <c r="G37" i="13" s="1"/>
  <c r="B18" i="13"/>
  <c r="B31" i="13" s="1"/>
  <c r="G31" i="13" s="1"/>
  <c r="D14" i="11"/>
  <c r="D27" i="11" s="1"/>
  <c r="I27" i="11" s="1"/>
  <c r="H36" i="11"/>
  <c r="B16" i="13"/>
  <c r="B29" i="13" s="1"/>
  <c r="G29" i="13" s="1"/>
  <c r="B20" i="13"/>
  <c r="B33" i="13" s="1"/>
  <c r="G33" i="13" s="1"/>
  <c r="C33" i="10"/>
  <c r="H33" i="10" s="1"/>
  <c r="H33" i="11"/>
  <c r="H31" i="11"/>
  <c r="C1" i="11"/>
  <c r="C1" i="13"/>
  <c r="C10" i="11"/>
  <c r="C4" i="11"/>
  <c r="C9" i="11"/>
  <c r="B23" i="13"/>
  <c r="B36" i="13" s="1"/>
  <c r="G36" i="13" s="1"/>
  <c r="B17" i="13"/>
  <c r="B30" i="13" s="1"/>
  <c r="G30" i="13" s="1"/>
  <c r="B22" i="13"/>
  <c r="B35" i="13" s="1"/>
  <c r="G35" i="13" s="1"/>
  <c r="C9" i="10"/>
  <c r="C22" i="10" s="1"/>
  <c r="D10" i="10" s="1"/>
  <c r="C4" i="10"/>
  <c r="C17" i="10" s="1"/>
  <c r="D5" i="10" s="1"/>
  <c r="D18" i="10" s="1"/>
  <c r="E6" i="10" s="1"/>
  <c r="E19" i="10" s="1"/>
  <c r="F7" i="10" s="1"/>
  <c r="F20" i="10" s="1"/>
  <c r="G8" i="10" s="1"/>
  <c r="G21" i="10" s="1"/>
  <c r="H9" i="10" s="1"/>
  <c r="C10" i="10"/>
  <c r="C23" i="10" s="1"/>
  <c r="C36" i="10" s="1"/>
  <c r="C5" i="10"/>
  <c r="C18" i="10" s="1"/>
  <c r="C21" i="10"/>
  <c r="C34" i="10" s="1"/>
  <c r="C16" i="10"/>
  <c r="D4" i="10" s="1"/>
  <c r="D17" i="10" s="1"/>
  <c r="E5" i="10" s="1"/>
  <c r="E18" i="10" s="1"/>
  <c r="F6" i="10" s="1"/>
  <c r="F19" i="10" s="1"/>
  <c r="G7" i="10" s="1"/>
  <c r="D21" i="10"/>
  <c r="D34" i="10" s="1"/>
  <c r="C12" i="10"/>
  <c r="B30" i="10"/>
  <c r="G30" i="10" s="1"/>
  <c r="C6" i="10"/>
  <c r="C11" i="10"/>
  <c r="C3" i="9"/>
  <c r="D17" i="9" s="1"/>
  <c r="D30" i="9" s="1"/>
  <c r="I30" i="9" s="1"/>
  <c r="H38" i="9"/>
  <c r="C8" i="9"/>
  <c r="D22" i="9" s="1"/>
  <c r="D35" i="9" s="1"/>
  <c r="I35" i="9" s="1"/>
  <c r="H27" i="9"/>
  <c r="C2" i="9"/>
  <c r="D16" i="9" s="1"/>
  <c r="D29" i="9" s="1"/>
  <c r="H29" i="9"/>
  <c r="H28" i="9"/>
  <c r="C9" i="9"/>
  <c r="D23" i="9" s="1"/>
  <c r="D36" i="9" s="1"/>
  <c r="I36" i="9" s="1"/>
  <c r="H32" i="9"/>
  <c r="H30" i="9"/>
  <c r="H36" i="9"/>
  <c r="H35" i="9"/>
  <c r="H33" i="9"/>
  <c r="H34" i="9"/>
  <c r="C4" i="9"/>
  <c r="D18" i="9" s="1"/>
  <c r="D31" i="9" s="1"/>
  <c r="H37" i="9"/>
  <c r="C18" i="9"/>
  <c r="C31" i="9" s="1"/>
  <c r="H33" i="3"/>
  <c r="H31" i="3"/>
  <c r="E9" i="8" s="1"/>
  <c r="F9" i="8" s="1"/>
  <c r="H28" i="3"/>
  <c r="H37" i="3"/>
  <c r="H34" i="3"/>
  <c r="I35" i="3"/>
  <c r="H29" i="3"/>
  <c r="H36" i="3"/>
  <c r="I37" i="3"/>
  <c r="H35" i="3"/>
  <c r="E13" i="8" s="1"/>
  <c r="F13" i="8" s="1"/>
  <c r="H32" i="3"/>
  <c r="I33" i="3"/>
  <c r="C1" i="9"/>
  <c r="D15" i="9" s="1"/>
  <c r="C6" i="9"/>
  <c r="C7" i="9"/>
  <c r="C12" i="9"/>
  <c r="C10" i="9"/>
  <c r="C11" i="9"/>
  <c r="D8" i="3"/>
  <c r="E22" i="3" s="1"/>
  <c r="E35" i="3" s="1"/>
  <c r="D34" i="3"/>
  <c r="I34" i="3" s="1"/>
  <c r="D6" i="3"/>
  <c r="E20" i="3" s="1"/>
  <c r="D32" i="3"/>
  <c r="I32" i="3" s="1"/>
  <c r="D4" i="3"/>
  <c r="E18" i="3" s="1"/>
  <c r="D30" i="3"/>
  <c r="I30" i="3" s="1"/>
  <c r="E8" i="8" s="1"/>
  <c r="F8" i="8" s="1"/>
  <c r="D10" i="3"/>
  <c r="E24" i="3" s="1"/>
  <c r="E37" i="3" s="1"/>
  <c r="D36" i="3"/>
  <c r="I36" i="3" s="1"/>
  <c r="D12" i="3"/>
  <c r="E14" i="3" s="1"/>
  <c r="E27" i="3" s="1"/>
  <c r="D38" i="3"/>
  <c r="I38" i="3" s="1"/>
  <c r="E16" i="8" s="1"/>
  <c r="F16" i="8" s="1"/>
  <c r="D1" i="3"/>
  <c r="E15" i="3" s="1"/>
  <c r="E28" i="3" s="1"/>
  <c r="D27" i="3"/>
  <c r="I27" i="3" s="1"/>
  <c r="E5" i="8" s="1"/>
  <c r="F5" i="8" s="1"/>
  <c r="D3" i="3"/>
  <c r="E17" i="3" s="1"/>
  <c r="E30" i="3" s="1"/>
  <c r="D29" i="3"/>
  <c r="I29" i="3" s="1"/>
  <c r="D2" i="3"/>
  <c r="E16" i="3" s="1"/>
  <c r="E29" i="3" s="1"/>
  <c r="D28" i="3"/>
  <c r="I28" i="3" s="1"/>
  <c r="D7" i="3"/>
  <c r="E21" i="3" s="1"/>
  <c r="D9" i="3"/>
  <c r="E23" i="3" s="1"/>
  <c r="E36" i="3" s="1"/>
  <c r="D11" i="3"/>
  <c r="E25" i="3" s="1"/>
  <c r="E6" i="3"/>
  <c r="C9" i="13" l="1"/>
  <c r="C22" i="13" s="1"/>
  <c r="C35" i="13" s="1"/>
  <c r="C29" i="10"/>
  <c r="H29" i="10" s="1"/>
  <c r="C27" i="10"/>
  <c r="C8" i="13"/>
  <c r="C21" i="13" s="1"/>
  <c r="C34" i="13" s="1"/>
  <c r="D8" i="11"/>
  <c r="E22" i="11" s="1"/>
  <c r="E35" i="11" s="1"/>
  <c r="J35" i="11" s="1"/>
  <c r="K13" i="8" s="1"/>
  <c r="L13" i="8" s="1"/>
  <c r="C11" i="13"/>
  <c r="C24" i="13" s="1"/>
  <c r="C37" i="13" s="1"/>
  <c r="D9" i="11"/>
  <c r="E23" i="11" s="1"/>
  <c r="E36" i="11" s="1"/>
  <c r="J36" i="11" s="1"/>
  <c r="D7" i="11"/>
  <c r="E21" i="11" s="1"/>
  <c r="E34" i="11" s="1"/>
  <c r="J34" i="11" s="1"/>
  <c r="K12" i="8" s="1"/>
  <c r="L12" i="8" s="1"/>
  <c r="C3" i="13"/>
  <c r="C16" i="13" s="1"/>
  <c r="C29" i="13" s="1"/>
  <c r="C10" i="13"/>
  <c r="C23" i="13" s="1"/>
  <c r="C36" i="13" s="1"/>
  <c r="C12" i="13"/>
  <c r="C25" i="13" s="1"/>
  <c r="C38" i="13" s="1"/>
  <c r="D12" i="11"/>
  <c r="E14" i="11" s="1"/>
  <c r="E27" i="11" s="1"/>
  <c r="J27" i="11" s="1"/>
  <c r="K5" i="8" s="1"/>
  <c r="L5" i="8" s="1"/>
  <c r="D3" i="11"/>
  <c r="E17" i="11" s="1"/>
  <c r="E30" i="11" s="1"/>
  <c r="J30" i="11" s="1"/>
  <c r="K8" i="8" s="1"/>
  <c r="L8" i="8" s="1"/>
  <c r="D4" i="11"/>
  <c r="E18" i="11" s="1"/>
  <c r="E31" i="11" s="1"/>
  <c r="J31" i="11" s="1"/>
  <c r="D24" i="11"/>
  <c r="D37" i="11" s="1"/>
  <c r="I37" i="11" s="1"/>
  <c r="I34" i="10"/>
  <c r="C14" i="13"/>
  <c r="C27" i="13" s="1"/>
  <c r="D18" i="11"/>
  <c r="D31" i="11" s="1"/>
  <c r="I31" i="11" s="1"/>
  <c r="D9" i="10"/>
  <c r="D22" i="10" s="1"/>
  <c r="D35" i="10" s="1"/>
  <c r="C5" i="13"/>
  <c r="D23" i="11"/>
  <c r="D36" i="11" s="1"/>
  <c r="I36" i="11" s="1"/>
  <c r="D15" i="11"/>
  <c r="D28" i="11" s="1"/>
  <c r="I28" i="11" s="1"/>
  <c r="C4" i="13"/>
  <c r="D1" i="11"/>
  <c r="C6" i="13"/>
  <c r="C7" i="13"/>
  <c r="D6" i="11"/>
  <c r="C2" i="13"/>
  <c r="C28" i="10"/>
  <c r="H36" i="10"/>
  <c r="H34" i="10"/>
  <c r="H27" i="10"/>
  <c r="C31" i="10"/>
  <c r="D6" i="10"/>
  <c r="D19" i="10" s="1"/>
  <c r="E7" i="10" s="1"/>
  <c r="F18" i="10"/>
  <c r="G6" i="10" s="1"/>
  <c r="H22" i="10"/>
  <c r="I10" i="10" s="1"/>
  <c r="I23" i="10" s="1"/>
  <c r="J11" i="10" s="1"/>
  <c r="J24" i="10" s="1"/>
  <c r="K12" i="10" s="1"/>
  <c r="G20" i="10"/>
  <c r="H8" i="10" s="1"/>
  <c r="E9" i="10"/>
  <c r="D23" i="10"/>
  <c r="E11" i="10" s="1"/>
  <c r="C19" i="10"/>
  <c r="C32" i="10" s="1"/>
  <c r="J21" i="10"/>
  <c r="K9" i="10" s="1"/>
  <c r="C25" i="10"/>
  <c r="C38" i="10" s="1"/>
  <c r="C30" i="10"/>
  <c r="C24" i="10"/>
  <c r="C37" i="10" s="1"/>
  <c r="D11" i="10"/>
  <c r="D31" i="10"/>
  <c r="D29" i="10"/>
  <c r="C35" i="10"/>
  <c r="E15" i="8"/>
  <c r="F15" i="8" s="1"/>
  <c r="E7" i="8"/>
  <c r="F7" i="8" s="1"/>
  <c r="E33" i="3"/>
  <c r="E14" i="8"/>
  <c r="F14" i="8" s="1"/>
  <c r="E38" i="3"/>
  <c r="E10" i="8"/>
  <c r="F10" i="8" s="1"/>
  <c r="E6" i="8"/>
  <c r="F6" i="8" s="1"/>
  <c r="F17" i="8" s="1"/>
  <c r="E34" i="3"/>
  <c r="E31" i="3"/>
  <c r="E12" i="8"/>
  <c r="F12" i="8" s="1"/>
  <c r="E11" i="8"/>
  <c r="F11" i="8" s="1"/>
  <c r="I29" i="9"/>
  <c r="I31" i="9"/>
  <c r="H31" i="9"/>
  <c r="D3" i="9"/>
  <c r="E17" i="9" s="1"/>
  <c r="E30" i="9" s="1"/>
  <c r="J30" i="9" s="1"/>
  <c r="G8" i="8" s="1"/>
  <c r="H8" i="8" s="1"/>
  <c r="D4" i="9"/>
  <c r="E18" i="9" s="1"/>
  <c r="E31" i="9" s="1"/>
  <c r="J31" i="9" s="1"/>
  <c r="C5" i="9"/>
  <c r="D28" i="9"/>
  <c r="D2" i="9"/>
  <c r="E16" i="9" s="1"/>
  <c r="E29" i="9" s="1"/>
  <c r="D10" i="9"/>
  <c r="E24" i="9" s="1"/>
  <c r="E37" i="9" s="1"/>
  <c r="J37" i="9" s="1"/>
  <c r="D5" i="9"/>
  <c r="E19" i="9" s="1"/>
  <c r="D14" i="9"/>
  <c r="D27" i="9" s="1"/>
  <c r="D21" i="9"/>
  <c r="D34" i="9" s="1"/>
  <c r="D25" i="9"/>
  <c r="D38" i="9" s="1"/>
  <c r="D20" i="9"/>
  <c r="D33" i="9" s="1"/>
  <c r="D9" i="9"/>
  <c r="D24" i="9"/>
  <c r="D37" i="9" s="1"/>
  <c r="E12" i="3"/>
  <c r="F14" i="3" s="1"/>
  <c r="E3" i="3"/>
  <c r="F17" i="3" s="1"/>
  <c r="E1" i="3"/>
  <c r="F15" i="3" s="1"/>
  <c r="F2" i="3" s="1"/>
  <c r="G16" i="3" s="1"/>
  <c r="G3" i="3" s="1"/>
  <c r="H17" i="3" s="1"/>
  <c r="H4" i="3" s="1"/>
  <c r="I18" i="3" s="1"/>
  <c r="E7" i="3"/>
  <c r="F21" i="3" s="1"/>
  <c r="F8" i="3" s="1"/>
  <c r="E8" i="3"/>
  <c r="F22" i="3" s="1"/>
  <c r="F9" i="3" s="1"/>
  <c r="E10" i="3"/>
  <c r="F24" i="3" s="1"/>
  <c r="E2" i="3"/>
  <c r="F16" i="3" s="1"/>
  <c r="F3" i="3" s="1"/>
  <c r="G17" i="3" s="1"/>
  <c r="G4" i="3" s="1"/>
  <c r="H18" i="3" s="1"/>
  <c r="E9" i="3"/>
  <c r="F23" i="3" s="1"/>
  <c r="F10" i="3" s="1"/>
  <c r="E11" i="3"/>
  <c r="F25" i="3" s="1"/>
  <c r="F12" i="3" s="1"/>
  <c r="E4" i="3"/>
  <c r="F18" i="3" s="1"/>
  <c r="F5" i="3" s="1"/>
  <c r="G19" i="3" s="1"/>
  <c r="G6" i="3" s="1"/>
  <c r="E5" i="3"/>
  <c r="F19" i="3" s="1"/>
  <c r="F6" i="3" s="1"/>
  <c r="G20" i="3" s="1"/>
  <c r="G7" i="3" s="1"/>
  <c r="H21" i="3" s="1"/>
  <c r="H8" i="3" s="1"/>
  <c r="F20" i="3"/>
  <c r="F7" i="3" s="1"/>
  <c r="K14" i="8" l="1"/>
  <c r="L14" i="8" s="1"/>
  <c r="E10" i="11"/>
  <c r="F24" i="11" s="1"/>
  <c r="F11" i="11" s="1"/>
  <c r="G25" i="11" s="1"/>
  <c r="G12" i="11" s="1"/>
  <c r="H14" i="11" s="1"/>
  <c r="H1" i="11" s="1"/>
  <c r="D2" i="11"/>
  <c r="E16" i="11" s="1"/>
  <c r="E29" i="11" s="1"/>
  <c r="J29" i="11" s="1"/>
  <c r="K7" i="8" s="1"/>
  <c r="L7" i="8" s="1"/>
  <c r="D11" i="13"/>
  <c r="D24" i="13" s="1"/>
  <c r="D37" i="13" s="1"/>
  <c r="I37" i="13" s="1"/>
  <c r="D4" i="13"/>
  <c r="D12" i="13"/>
  <c r="D25" i="13" s="1"/>
  <c r="D38" i="13" s="1"/>
  <c r="I38" i="13" s="1"/>
  <c r="I29" i="10"/>
  <c r="H28" i="10"/>
  <c r="D10" i="11"/>
  <c r="E24" i="11" s="1"/>
  <c r="E37" i="11" s="1"/>
  <c r="J37" i="11" s="1"/>
  <c r="K15" i="8" s="1"/>
  <c r="L15" i="8" s="1"/>
  <c r="H34" i="13"/>
  <c r="C17" i="13"/>
  <c r="C30" i="13" s="1"/>
  <c r="E5" i="11"/>
  <c r="F19" i="11" s="1"/>
  <c r="F6" i="11" s="1"/>
  <c r="G20" i="11" s="1"/>
  <c r="G7" i="11" s="1"/>
  <c r="H21" i="11" s="1"/>
  <c r="H8" i="11" s="1"/>
  <c r="I22" i="11" s="1"/>
  <c r="I9" i="11" s="1"/>
  <c r="J23" i="11" s="1"/>
  <c r="J10" i="11" s="1"/>
  <c r="K24" i="11" s="1"/>
  <c r="K11" i="11" s="1"/>
  <c r="L25" i="11" s="1"/>
  <c r="L12" i="11" s="1"/>
  <c r="M14" i="11" s="1"/>
  <c r="M1" i="11" s="1"/>
  <c r="E8" i="11"/>
  <c r="F22" i="11" s="1"/>
  <c r="F9" i="11" s="1"/>
  <c r="G23" i="11" s="1"/>
  <c r="G10" i="11" s="1"/>
  <c r="H24" i="11" s="1"/>
  <c r="H11" i="11" s="1"/>
  <c r="I25" i="11" s="1"/>
  <c r="I12" i="11" s="1"/>
  <c r="J14" i="11" s="1"/>
  <c r="J1" i="11" s="1"/>
  <c r="K15" i="11" s="1"/>
  <c r="K2" i="11" s="1"/>
  <c r="L16" i="11" s="1"/>
  <c r="L3" i="11" s="1"/>
  <c r="M17" i="11" s="1"/>
  <c r="M4" i="11" s="1"/>
  <c r="D2" i="13"/>
  <c r="H29" i="13"/>
  <c r="H36" i="13"/>
  <c r="E9" i="11"/>
  <c r="F23" i="11" s="1"/>
  <c r="F10" i="11" s="1"/>
  <c r="G24" i="11" s="1"/>
  <c r="G11" i="11" s="1"/>
  <c r="H25" i="11" s="1"/>
  <c r="H12" i="11" s="1"/>
  <c r="I14" i="11" s="1"/>
  <c r="I1" i="11" s="1"/>
  <c r="J15" i="11" s="1"/>
  <c r="J2" i="11" s="1"/>
  <c r="D11" i="11"/>
  <c r="E4" i="11"/>
  <c r="F18" i="11" s="1"/>
  <c r="F5" i="11" s="1"/>
  <c r="G19" i="11" s="1"/>
  <c r="G6" i="11" s="1"/>
  <c r="H20" i="11" s="1"/>
  <c r="H7" i="11" s="1"/>
  <c r="I21" i="11" s="1"/>
  <c r="I8" i="11" s="1"/>
  <c r="J22" i="11" s="1"/>
  <c r="J9" i="11" s="1"/>
  <c r="K23" i="11" s="1"/>
  <c r="K10" i="11" s="1"/>
  <c r="L24" i="11" s="1"/>
  <c r="L11" i="11" s="1"/>
  <c r="M25" i="11" s="1"/>
  <c r="M12" i="11" s="1"/>
  <c r="E15" i="11"/>
  <c r="E28" i="11" s="1"/>
  <c r="J28" i="11" s="1"/>
  <c r="K6" i="8" s="1"/>
  <c r="L6" i="8" s="1"/>
  <c r="D17" i="13"/>
  <c r="D30" i="13" s="1"/>
  <c r="I30" i="13" s="1"/>
  <c r="H35" i="13"/>
  <c r="C20" i="13"/>
  <c r="C33" i="13" s="1"/>
  <c r="C18" i="13"/>
  <c r="C31" i="13" s="1"/>
  <c r="K9" i="8"/>
  <c r="L9" i="8" s="1"/>
  <c r="H27" i="13"/>
  <c r="E20" i="11"/>
  <c r="E33" i="11" s="1"/>
  <c r="J33" i="11" s="1"/>
  <c r="K11" i="8" s="1"/>
  <c r="L11" i="8" s="1"/>
  <c r="H38" i="13"/>
  <c r="C15" i="13"/>
  <c r="C28" i="13" s="1"/>
  <c r="C19" i="13"/>
  <c r="C32" i="13" s="1"/>
  <c r="D5" i="11"/>
  <c r="D1" i="13"/>
  <c r="H37" i="13"/>
  <c r="E1" i="11"/>
  <c r="F15" i="11" s="1"/>
  <c r="F2" i="11" s="1"/>
  <c r="G16" i="11" s="1"/>
  <c r="G3" i="11" s="1"/>
  <c r="H17" i="11" s="1"/>
  <c r="H4" i="11" s="1"/>
  <c r="I18" i="11" s="1"/>
  <c r="I5" i="11" s="1"/>
  <c r="J19" i="11" s="1"/>
  <c r="J6" i="11" s="1"/>
  <c r="K20" i="11" s="1"/>
  <c r="K7" i="11" s="1"/>
  <c r="L21" i="11" s="1"/>
  <c r="L8" i="11" s="1"/>
  <c r="M22" i="11" s="1"/>
  <c r="M9" i="11" s="1"/>
  <c r="D9" i="13"/>
  <c r="D10" i="13"/>
  <c r="D1" i="10"/>
  <c r="D14" i="10" s="1"/>
  <c r="E2" i="10" s="1"/>
  <c r="E15" i="10" s="1"/>
  <c r="F3" i="10" s="1"/>
  <c r="F16" i="10" s="1"/>
  <c r="G4" i="10" s="1"/>
  <c r="G17" i="10" s="1"/>
  <c r="H5" i="10" s="1"/>
  <c r="H18" i="10" s="1"/>
  <c r="I6" i="10" s="1"/>
  <c r="I19" i="10" s="1"/>
  <c r="J7" i="10" s="1"/>
  <c r="J20" i="10" s="1"/>
  <c r="K8" i="10" s="1"/>
  <c r="K21" i="10" s="1"/>
  <c r="L9" i="10" s="1"/>
  <c r="L22" i="10" s="1"/>
  <c r="M10" i="10" s="1"/>
  <c r="M23" i="10" s="1"/>
  <c r="H31" i="10"/>
  <c r="E10" i="10"/>
  <c r="E23" i="10" s="1"/>
  <c r="F11" i="10" s="1"/>
  <c r="I35" i="10"/>
  <c r="H32" i="10"/>
  <c r="I31" i="10"/>
  <c r="H30" i="10"/>
  <c r="H35" i="10"/>
  <c r="H37" i="10"/>
  <c r="H38" i="10"/>
  <c r="D7" i="10"/>
  <c r="D20" i="10" s="1"/>
  <c r="D33" i="10" s="1"/>
  <c r="K25" i="10"/>
  <c r="L1" i="10" s="1"/>
  <c r="L14" i="10" s="1"/>
  <c r="M2" i="10" s="1"/>
  <c r="M15" i="10" s="1"/>
  <c r="K22" i="10"/>
  <c r="L10" i="10" s="1"/>
  <c r="L23" i="10" s="1"/>
  <c r="M11" i="10" s="1"/>
  <c r="M24" i="10" s="1"/>
  <c r="G19" i="10"/>
  <c r="H7" i="10" s="1"/>
  <c r="H20" i="10" s="1"/>
  <c r="I8" i="10" s="1"/>
  <c r="D24" i="10"/>
  <c r="D37" i="10" s="1"/>
  <c r="E24" i="10"/>
  <c r="F12" i="10" s="1"/>
  <c r="D32" i="10"/>
  <c r="I32" i="10" s="1"/>
  <c r="D12" i="10"/>
  <c r="H21" i="10"/>
  <c r="I9" i="10" s="1"/>
  <c r="I22" i="10" s="1"/>
  <c r="J10" i="10" s="1"/>
  <c r="J23" i="10" s="1"/>
  <c r="K11" i="10" s="1"/>
  <c r="K24" i="10" s="1"/>
  <c r="L12" i="10" s="1"/>
  <c r="E22" i="10"/>
  <c r="F10" i="10" s="1"/>
  <c r="E20" i="10"/>
  <c r="F8" i="10" s="1"/>
  <c r="D28" i="10"/>
  <c r="E32" i="10"/>
  <c r="J32" i="10" s="1"/>
  <c r="D30" i="10"/>
  <c r="F11" i="3"/>
  <c r="G25" i="3" s="1"/>
  <c r="G12" i="3" s="1"/>
  <c r="I38" i="9"/>
  <c r="F4" i="3"/>
  <c r="G18" i="3" s="1"/>
  <c r="G5" i="3" s="1"/>
  <c r="H19" i="3" s="1"/>
  <c r="H6" i="3" s="1"/>
  <c r="I20" i="3" s="1"/>
  <c r="I7" i="3" s="1"/>
  <c r="J21" i="3" s="1"/>
  <c r="J8" i="3" s="1"/>
  <c r="K22" i="3" s="1"/>
  <c r="K9" i="3" s="1"/>
  <c r="L23" i="3" s="1"/>
  <c r="L10" i="3" s="1"/>
  <c r="M24" i="3" s="1"/>
  <c r="M11" i="3" s="1"/>
  <c r="G9" i="8"/>
  <c r="H9" i="8" s="1"/>
  <c r="I28" i="9"/>
  <c r="J29" i="9"/>
  <c r="G7" i="8" s="1"/>
  <c r="H7" i="8" s="1"/>
  <c r="I27" i="9"/>
  <c r="I34" i="9"/>
  <c r="I37" i="9"/>
  <c r="G15" i="8" s="1"/>
  <c r="H15" i="8" s="1"/>
  <c r="I33" i="9"/>
  <c r="D1" i="9"/>
  <c r="E15" i="9" s="1"/>
  <c r="E28" i="9" s="1"/>
  <c r="J28" i="9" s="1"/>
  <c r="E11" i="9"/>
  <c r="F25" i="9" s="1"/>
  <c r="F12" i="9" s="1"/>
  <c r="G14" i="9" s="1"/>
  <c r="G1" i="9" s="1"/>
  <c r="H15" i="9" s="1"/>
  <c r="H2" i="9" s="1"/>
  <c r="I16" i="9" s="1"/>
  <c r="I3" i="9" s="1"/>
  <c r="J17" i="9" s="1"/>
  <c r="J4" i="9" s="1"/>
  <c r="K18" i="9" s="1"/>
  <c r="K5" i="9" s="1"/>
  <c r="L19" i="9" s="1"/>
  <c r="L6" i="9" s="1"/>
  <c r="M20" i="9" s="1"/>
  <c r="M7" i="9" s="1"/>
  <c r="D19" i="9"/>
  <c r="D32" i="9" s="1"/>
  <c r="E32" i="9"/>
  <c r="J32" i="9" s="1"/>
  <c r="E6" i="9"/>
  <c r="F20" i="9" s="1"/>
  <c r="F7" i="9" s="1"/>
  <c r="G21" i="9" s="1"/>
  <c r="G8" i="9" s="1"/>
  <c r="H22" i="9" s="1"/>
  <c r="H9" i="9" s="1"/>
  <c r="I23" i="9" s="1"/>
  <c r="I10" i="9" s="1"/>
  <c r="J24" i="9" s="1"/>
  <c r="J11" i="9" s="1"/>
  <c r="K25" i="9" s="1"/>
  <c r="K12" i="9" s="1"/>
  <c r="L14" i="9" s="1"/>
  <c r="L1" i="9" s="1"/>
  <c r="M15" i="9" s="1"/>
  <c r="M2" i="9" s="1"/>
  <c r="F1" i="3"/>
  <c r="G15" i="3" s="1"/>
  <c r="G2" i="3" s="1"/>
  <c r="D12" i="9"/>
  <c r="E14" i="9" s="1"/>
  <c r="E27" i="9" s="1"/>
  <c r="J27" i="9" s="1"/>
  <c r="E23" i="9"/>
  <c r="E36" i="9" s="1"/>
  <c r="J36" i="9" s="1"/>
  <c r="G14" i="8" s="1"/>
  <c r="H14" i="8" s="1"/>
  <c r="E3" i="9"/>
  <c r="F17" i="9" s="1"/>
  <c r="F4" i="9" s="1"/>
  <c r="G18" i="9" s="1"/>
  <c r="G5" i="9" s="1"/>
  <c r="H19" i="9" s="1"/>
  <c r="H6" i="9" s="1"/>
  <c r="I20" i="9" s="1"/>
  <c r="I7" i="9" s="1"/>
  <c r="J21" i="9" s="1"/>
  <c r="J8" i="9" s="1"/>
  <c r="K22" i="9" s="1"/>
  <c r="K9" i="9" s="1"/>
  <c r="L23" i="9" s="1"/>
  <c r="L10" i="9" s="1"/>
  <c r="M24" i="9" s="1"/>
  <c r="M11" i="9" s="1"/>
  <c r="D7" i="9"/>
  <c r="D8" i="9"/>
  <c r="D11" i="9"/>
  <c r="E4" i="9"/>
  <c r="F18" i="9" s="1"/>
  <c r="F5" i="9" s="1"/>
  <c r="G19" i="9" s="1"/>
  <c r="G6" i="9" s="1"/>
  <c r="H20" i="9" s="1"/>
  <c r="H7" i="9" s="1"/>
  <c r="E5" i="9"/>
  <c r="F19" i="9" s="1"/>
  <c r="F6" i="9" s="1"/>
  <c r="G20" i="9" s="1"/>
  <c r="G7" i="9" s="1"/>
  <c r="I5" i="3"/>
  <c r="J19" i="3" s="1"/>
  <c r="J6" i="3" s="1"/>
  <c r="K20" i="3" s="1"/>
  <c r="K7" i="3" s="1"/>
  <c r="L21" i="3" s="1"/>
  <c r="L8" i="3" s="1"/>
  <c r="M22" i="3" s="1"/>
  <c r="H5" i="3"/>
  <c r="I19" i="3" s="1"/>
  <c r="I6" i="3" s="1"/>
  <c r="J20" i="3" s="1"/>
  <c r="J7" i="3" s="1"/>
  <c r="G14" i="3"/>
  <c r="G1" i="3" s="1"/>
  <c r="G22" i="3"/>
  <c r="G9" i="3" s="1"/>
  <c r="H20" i="3"/>
  <c r="I22" i="3"/>
  <c r="I9" i="3" s="1"/>
  <c r="G23" i="3"/>
  <c r="G10" i="3" s="1"/>
  <c r="G24" i="3"/>
  <c r="G11" i="3" s="1"/>
  <c r="G21" i="3"/>
  <c r="D27" i="10" l="1"/>
  <c r="I27" i="10" s="1"/>
  <c r="E2" i="11"/>
  <c r="F16" i="11" s="1"/>
  <c r="F3" i="11" s="1"/>
  <c r="G17" i="11" s="1"/>
  <c r="G4" i="11" s="1"/>
  <c r="H18" i="11" s="1"/>
  <c r="H5" i="11" s="1"/>
  <c r="I19" i="11" s="1"/>
  <c r="I6" i="11" s="1"/>
  <c r="J20" i="11" s="1"/>
  <c r="J7" i="11" s="1"/>
  <c r="K21" i="11" s="1"/>
  <c r="K8" i="11" s="1"/>
  <c r="L22" i="11" s="1"/>
  <c r="L9" i="11" s="1"/>
  <c r="M23" i="11" s="1"/>
  <c r="M10" i="11" s="1"/>
  <c r="D3" i="13"/>
  <c r="D16" i="13" s="1"/>
  <c r="D29" i="13" s="1"/>
  <c r="I29" i="13" s="1"/>
  <c r="D5" i="13"/>
  <c r="D7" i="13"/>
  <c r="D20" i="13" s="1"/>
  <c r="D33" i="13" s="1"/>
  <c r="I33" i="13" s="1"/>
  <c r="E12" i="13"/>
  <c r="E25" i="13" s="1"/>
  <c r="E38" i="13" s="1"/>
  <c r="D8" i="13"/>
  <c r="E5" i="13"/>
  <c r="E18" i="13" s="1"/>
  <c r="E31" i="13" s="1"/>
  <c r="J31" i="13" s="1"/>
  <c r="I15" i="11"/>
  <c r="I2" i="11" s="1"/>
  <c r="J16" i="11" s="1"/>
  <c r="J3" i="11" s="1"/>
  <c r="D22" i="13"/>
  <c r="D35" i="13" s="1"/>
  <c r="H32" i="13"/>
  <c r="E1" i="13"/>
  <c r="E3" i="11"/>
  <c r="F17" i="11" s="1"/>
  <c r="F4" i="11" s="1"/>
  <c r="G18" i="11" s="1"/>
  <c r="G5" i="11" s="1"/>
  <c r="H19" i="11" s="1"/>
  <c r="H6" i="11" s="1"/>
  <c r="I20" i="11" s="1"/>
  <c r="I7" i="11" s="1"/>
  <c r="J21" i="11" s="1"/>
  <c r="J8" i="11" s="1"/>
  <c r="K22" i="11" s="1"/>
  <c r="K9" i="11" s="1"/>
  <c r="E25" i="11"/>
  <c r="E38" i="11" s="1"/>
  <c r="J38" i="11" s="1"/>
  <c r="K16" i="8" s="1"/>
  <c r="L16" i="8" s="1"/>
  <c r="D15" i="13"/>
  <c r="D28" i="13" s="1"/>
  <c r="H30" i="13"/>
  <c r="E11" i="11"/>
  <c r="F25" i="11" s="1"/>
  <c r="F12" i="11" s="1"/>
  <c r="H31" i="13"/>
  <c r="D21" i="13"/>
  <c r="D34" i="13" s="1"/>
  <c r="I34" i="13" s="1"/>
  <c r="D18" i="13"/>
  <c r="D31" i="13" s="1"/>
  <c r="I31" i="13" s="1"/>
  <c r="D14" i="13"/>
  <c r="D27" i="13" s="1"/>
  <c r="K16" i="11"/>
  <c r="K3" i="11" s="1"/>
  <c r="L17" i="11" s="1"/>
  <c r="L4" i="11" s="1"/>
  <c r="M18" i="11" s="1"/>
  <c r="M5" i="11" s="1"/>
  <c r="D23" i="13"/>
  <c r="D36" i="13" s="1"/>
  <c r="E19" i="11"/>
  <c r="E32" i="11" s="1"/>
  <c r="J32" i="11" s="1"/>
  <c r="K10" i="8" s="1"/>
  <c r="L10" i="8" s="1"/>
  <c r="L17" i="8" s="1"/>
  <c r="H28" i="13"/>
  <c r="E7" i="11"/>
  <c r="F21" i="11" s="1"/>
  <c r="F8" i="11" s="1"/>
  <c r="G22" i="11" s="1"/>
  <c r="G9" i="11" s="1"/>
  <c r="H23" i="11" s="1"/>
  <c r="H10" i="11" s="1"/>
  <c r="D6" i="13"/>
  <c r="H33" i="13"/>
  <c r="E35" i="10"/>
  <c r="J35" i="10" s="1"/>
  <c r="I13" i="8" s="1"/>
  <c r="J13" i="8" s="1"/>
  <c r="I33" i="10"/>
  <c r="I30" i="10"/>
  <c r="I37" i="10"/>
  <c r="I28" i="10"/>
  <c r="F23" i="10"/>
  <c r="G11" i="10" s="1"/>
  <c r="F24" i="10"/>
  <c r="G12" i="10" s="1"/>
  <c r="L25" i="10"/>
  <c r="M1" i="10" s="1"/>
  <c r="M14" i="10" s="1"/>
  <c r="E36" i="10"/>
  <c r="J36" i="10" s="1"/>
  <c r="F25" i="10"/>
  <c r="G1" i="10" s="1"/>
  <c r="G14" i="10" s="1"/>
  <c r="H2" i="10" s="1"/>
  <c r="H15" i="10" s="1"/>
  <c r="I3" i="10" s="1"/>
  <c r="I16" i="10" s="1"/>
  <c r="J4" i="10" s="1"/>
  <c r="J17" i="10" s="1"/>
  <c r="K5" i="10" s="1"/>
  <c r="K18" i="10" s="1"/>
  <c r="L6" i="10" s="1"/>
  <c r="L19" i="10" s="1"/>
  <c r="M7" i="10" s="1"/>
  <c r="M20" i="10" s="1"/>
  <c r="I21" i="10"/>
  <c r="J9" i="10" s="1"/>
  <c r="J22" i="10" s="1"/>
  <c r="K10" i="10" s="1"/>
  <c r="K23" i="10" s="1"/>
  <c r="L11" i="10" s="1"/>
  <c r="L24" i="10" s="1"/>
  <c r="M12" i="10" s="1"/>
  <c r="M25" i="10" s="1"/>
  <c r="D25" i="10"/>
  <c r="D38" i="10" s="1"/>
  <c r="E8" i="10"/>
  <c r="E12" i="10"/>
  <c r="F21" i="10"/>
  <c r="G9" i="10" s="1"/>
  <c r="I10" i="8"/>
  <c r="J10" i="8" s="1"/>
  <c r="E29" i="10"/>
  <c r="J29" i="10" s="1"/>
  <c r="D36" i="10"/>
  <c r="E28" i="10"/>
  <c r="J28" i="10" s="1"/>
  <c r="E31" i="10"/>
  <c r="J31" i="10" s="1"/>
  <c r="E33" i="10"/>
  <c r="E30" i="10"/>
  <c r="J30" i="10" s="1"/>
  <c r="G5" i="8"/>
  <c r="H5" i="8" s="1"/>
  <c r="M9" i="3"/>
  <c r="G8" i="3"/>
  <c r="H22" i="3" s="1"/>
  <c r="H7" i="3"/>
  <c r="I21" i="3" s="1"/>
  <c r="I8" i="3" s="1"/>
  <c r="G6" i="8"/>
  <c r="H6" i="8" s="1"/>
  <c r="E10" i="9"/>
  <c r="F24" i="9" s="1"/>
  <c r="F11" i="9" s="1"/>
  <c r="G25" i="9" s="1"/>
  <c r="G12" i="9" s="1"/>
  <c r="H14" i="9" s="1"/>
  <c r="H1" i="9" s="1"/>
  <c r="I15" i="9" s="1"/>
  <c r="I2" i="9" s="1"/>
  <c r="J16" i="9" s="1"/>
  <c r="J3" i="9" s="1"/>
  <c r="K17" i="9" s="1"/>
  <c r="K4" i="9" s="1"/>
  <c r="L18" i="9" s="1"/>
  <c r="L5" i="9" s="1"/>
  <c r="M19" i="9" s="1"/>
  <c r="M6" i="9" s="1"/>
  <c r="D6" i="9"/>
  <c r="E20" i="9" s="1"/>
  <c r="E33" i="9" s="1"/>
  <c r="J33" i="9" s="1"/>
  <c r="G11" i="8" s="1"/>
  <c r="H11" i="8" s="1"/>
  <c r="I32" i="9"/>
  <c r="G10" i="8" s="1"/>
  <c r="H10" i="8" s="1"/>
  <c r="E1" i="9"/>
  <c r="F15" i="9" s="1"/>
  <c r="H21" i="9"/>
  <c r="H8" i="9" s="1"/>
  <c r="I21" i="9"/>
  <c r="I8" i="9" s="1"/>
  <c r="J22" i="9" s="1"/>
  <c r="J9" i="9" s="1"/>
  <c r="E22" i="9"/>
  <c r="E35" i="9" s="1"/>
  <c r="J35" i="9" s="1"/>
  <c r="G13" i="8" s="1"/>
  <c r="H13" i="8" s="1"/>
  <c r="E25" i="9"/>
  <c r="E38" i="9" s="1"/>
  <c r="J38" i="9" s="1"/>
  <c r="G16" i="8" s="1"/>
  <c r="H16" i="8" s="1"/>
  <c r="E21" i="9"/>
  <c r="E34" i="9" s="1"/>
  <c r="J34" i="9" s="1"/>
  <c r="G12" i="8" s="1"/>
  <c r="H12" i="8" s="1"/>
  <c r="E2" i="9"/>
  <c r="F16" i="9" s="1"/>
  <c r="F3" i="9" s="1"/>
  <c r="H16" i="3"/>
  <c r="H3" i="3" s="1"/>
  <c r="I17" i="3" s="1"/>
  <c r="H15" i="3"/>
  <c r="H2" i="3" s="1"/>
  <c r="K21" i="3"/>
  <c r="K8" i="3" s="1"/>
  <c r="L22" i="3" s="1"/>
  <c r="L9" i="3" s="1"/>
  <c r="M23" i="3" s="1"/>
  <c r="H14" i="3"/>
  <c r="H1" i="3" s="1"/>
  <c r="I15" i="3" s="1"/>
  <c r="I2" i="3" s="1"/>
  <c r="H25" i="3"/>
  <c r="H12" i="3" s="1"/>
  <c r="J23" i="3"/>
  <c r="J10" i="3" s="1"/>
  <c r="H23" i="3"/>
  <c r="H10" i="3" s="1"/>
  <c r="H24" i="3"/>
  <c r="H11" i="3" s="1"/>
  <c r="H17" i="8" l="1"/>
  <c r="F1" i="13"/>
  <c r="F14" i="13" s="1"/>
  <c r="G2" i="13" s="1"/>
  <c r="G15" i="13" s="1"/>
  <c r="H3" i="13" s="1"/>
  <c r="E12" i="11"/>
  <c r="F14" i="11" s="1"/>
  <c r="F1" i="11" s="1"/>
  <c r="G15" i="11" s="1"/>
  <c r="G2" i="11" s="1"/>
  <c r="H16" i="11" s="1"/>
  <c r="H3" i="11" s="1"/>
  <c r="I17" i="11" s="1"/>
  <c r="I4" i="11" s="1"/>
  <c r="E2" i="13"/>
  <c r="E15" i="13" s="1"/>
  <c r="E28" i="13" s="1"/>
  <c r="E8" i="13"/>
  <c r="E21" i="13" s="1"/>
  <c r="E3" i="13"/>
  <c r="E16" i="13" s="1"/>
  <c r="E29" i="13" s="1"/>
  <c r="J29" i="13" s="1"/>
  <c r="M7" i="8" s="1"/>
  <c r="N7" i="8" s="1"/>
  <c r="E6" i="13"/>
  <c r="E19" i="13" s="1"/>
  <c r="E32" i="13" s="1"/>
  <c r="J32" i="13" s="1"/>
  <c r="K17" i="11"/>
  <c r="K4" i="11" s="1"/>
  <c r="L18" i="11" s="1"/>
  <c r="L5" i="11" s="1"/>
  <c r="M19" i="11" s="1"/>
  <c r="M6" i="11" s="1"/>
  <c r="D19" i="13"/>
  <c r="D32" i="13" s="1"/>
  <c r="E11" i="13"/>
  <c r="I27" i="13"/>
  <c r="F6" i="13"/>
  <c r="F19" i="13" s="1"/>
  <c r="G7" i="13" s="1"/>
  <c r="G20" i="13" s="1"/>
  <c r="H8" i="13" s="1"/>
  <c r="H21" i="13" s="1"/>
  <c r="I9" i="13" s="1"/>
  <c r="I22" i="13" s="1"/>
  <c r="J10" i="13" s="1"/>
  <c r="I28" i="13"/>
  <c r="E14" i="13"/>
  <c r="E27" i="13" s="1"/>
  <c r="J27" i="13" s="1"/>
  <c r="H16" i="13"/>
  <c r="I4" i="13" s="1"/>
  <c r="I17" i="13" s="1"/>
  <c r="J5" i="13" s="1"/>
  <c r="J18" i="13" s="1"/>
  <c r="K6" i="13" s="1"/>
  <c r="K19" i="13" s="1"/>
  <c r="L7" i="13" s="1"/>
  <c r="L20" i="13" s="1"/>
  <c r="M8" i="13" s="1"/>
  <c r="M21" i="13" s="1"/>
  <c r="G14" i="11"/>
  <c r="G1" i="11" s="1"/>
  <c r="H15" i="11" s="1"/>
  <c r="H2" i="11" s="1"/>
  <c r="I36" i="13"/>
  <c r="E4" i="13"/>
  <c r="J18" i="11"/>
  <c r="J5" i="11" s="1"/>
  <c r="K19" i="11" s="1"/>
  <c r="K6" i="11" s="1"/>
  <c r="L20" i="11" s="1"/>
  <c r="L7" i="11" s="1"/>
  <c r="M21" i="11" s="1"/>
  <c r="M8" i="11" s="1"/>
  <c r="I35" i="13"/>
  <c r="L23" i="11"/>
  <c r="L10" i="11" s="1"/>
  <c r="M24" i="11" s="1"/>
  <c r="M11" i="11" s="1"/>
  <c r="I24" i="11"/>
  <c r="I11" i="11" s="1"/>
  <c r="J25" i="11" s="1"/>
  <c r="J12" i="11" s="1"/>
  <c r="K14" i="11" s="1"/>
  <c r="K1" i="11" s="1"/>
  <c r="L15" i="11" s="1"/>
  <c r="L2" i="11" s="1"/>
  <c r="M16" i="11" s="1"/>
  <c r="M3" i="11" s="1"/>
  <c r="E6" i="11"/>
  <c r="F20" i="11" s="1"/>
  <c r="F7" i="11" s="1"/>
  <c r="G21" i="11" s="1"/>
  <c r="G8" i="11" s="1"/>
  <c r="H22" i="11" s="1"/>
  <c r="H9" i="11" s="1"/>
  <c r="I23" i="11" s="1"/>
  <c r="I10" i="11" s="1"/>
  <c r="J24" i="11" s="1"/>
  <c r="J11" i="11" s="1"/>
  <c r="E9" i="13"/>
  <c r="M9" i="8"/>
  <c r="N9" i="8" s="1"/>
  <c r="E10" i="13"/>
  <c r="J38" i="13"/>
  <c r="M16" i="8" s="1"/>
  <c r="N16" i="8" s="1"/>
  <c r="I36" i="10"/>
  <c r="I14" i="8" s="1"/>
  <c r="J14" i="8" s="1"/>
  <c r="I38" i="10"/>
  <c r="J33" i="10"/>
  <c r="I11" i="8" s="1"/>
  <c r="J11" i="8" s="1"/>
  <c r="G22" i="10"/>
  <c r="H10" i="10" s="1"/>
  <c r="G25" i="10"/>
  <c r="H1" i="10" s="1"/>
  <c r="H14" i="10" s="1"/>
  <c r="I2" i="10" s="1"/>
  <c r="I15" i="10" s="1"/>
  <c r="J3" i="10" s="1"/>
  <c r="J16" i="10" s="1"/>
  <c r="K4" i="10" s="1"/>
  <c r="K17" i="10" s="1"/>
  <c r="L5" i="10" s="1"/>
  <c r="L18" i="10" s="1"/>
  <c r="M6" i="10" s="1"/>
  <c r="M19" i="10" s="1"/>
  <c r="G24" i="10"/>
  <c r="H12" i="10" s="1"/>
  <c r="E25" i="10"/>
  <c r="E38" i="10" s="1"/>
  <c r="J38" i="10" s="1"/>
  <c r="E21" i="10"/>
  <c r="E34" i="10" s="1"/>
  <c r="J34" i="10" s="1"/>
  <c r="I12" i="8" s="1"/>
  <c r="J12" i="8" s="1"/>
  <c r="E1" i="10"/>
  <c r="E14" i="10" s="1"/>
  <c r="I9" i="8"/>
  <c r="J9" i="8" s="1"/>
  <c r="I6" i="8"/>
  <c r="J6" i="8" s="1"/>
  <c r="I8" i="8"/>
  <c r="J8" i="8" s="1"/>
  <c r="I7" i="8"/>
  <c r="J7" i="8" s="1"/>
  <c r="H9" i="3"/>
  <c r="I23" i="3" s="1"/>
  <c r="M10" i="3"/>
  <c r="I4" i="3"/>
  <c r="J18" i="3" s="1"/>
  <c r="E7" i="9"/>
  <c r="F21" i="9" s="1"/>
  <c r="F8" i="9" s="1"/>
  <c r="G22" i="9" s="1"/>
  <c r="G9" i="9" s="1"/>
  <c r="H23" i="9" s="1"/>
  <c r="H10" i="9" s="1"/>
  <c r="I24" i="9" s="1"/>
  <c r="I11" i="9" s="1"/>
  <c r="J25" i="9" s="1"/>
  <c r="J12" i="9" s="1"/>
  <c r="K14" i="9" s="1"/>
  <c r="K1" i="9" s="1"/>
  <c r="L15" i="9" s="1"/>
  <c r="L2" i="9" s="1"/>
  <c r="M16" i="9" s="1"/>
  <c r="M3" i="9" s="1"/>
  <c r="F2" i="9"/>
  <c r="G16" i="9" s="1"/>
  <c r="G3" i="9" s="1"/>
  <c r="H17" i="9" s="1"/>
  <c r="H4" i="9" s="1"/>
  <c r="I18" i="9" s="1"/>
  <c r="I5" i="9" s="1"/>
  <c r="J19" i="9" s="1"/>
  <c r="J6" i="9" s="1"/>
  <c r="K20" i="9" s="1"/>
  <c r="K7" i="9" s="1"/>
  <c r="L21" i="9" s="1"/>
  <c r="L8" i="9" s="1"/>
  <c r="M22" i="9" s="1"/>
  <c r="M9" i="9" s="1"/>
  <c r="E12" i="9"/>
  <c r="F14" i="9" s="1"/>
  <c r="F1" i="9" s="1"/>
  <c r="G15" i="9" s="1"/>
  <c r="G2" i="9" s="1"/>
  <c r="H16" i="9" s="1"/>
  <c r="H3" i="9" s="1"/>
  <c r="I17" i="9" s="1"/>
  <c r="I4" i="9" s="1"/>
  <c r="J18" i="9" s="1"/>
  <c r="J5" i="9" s="1"/>
  <c r="K19" i="9" s="1"/>
  <c r="K6" i="9" s="1"/>
  <c r="L20" i="9" s="1"/>
  <c r="L7" i="9" s="1"/>
  <c r="M21" i="9" s="1"/>
  <c r="M8" i="9" s="1"/>
  <c r="E8" i="9"/>
  <c r="F22" i="9" s="1"/>
  <c r="F9" i="9" s="1"/>
  <c r="G23" i="9" s="1"/>
  <c r="G10" i="9" s="1"/>
  <c r="H24" i="9" s="1"/>
  <c r="H11" i="9" s="1"/>
  <c r="I25" i="9" s="1"/>
  <c r="I12" i="9" s="1"/>
  <c r="J14" i="9" s="1"/>
  <c r="J1" i="9" s="1"/>
  <c r="K15" i="9" s="1"/>
  <c r="K2" i="9" s="1"/>
  <c r="L16" i="9" s="1"/>
  <c r="L3" i="9" s="1"/>
  <c r="M17" i="9" s="1"/>
  <c r="M4" i="9" s="1"/>
  <c r="E9" i="9"/>
  <c r="F23" i="9" s="1"/>
  <c r="F10" i="9" s="1"/>
  <c r="G24" i="9" s="1"/>
  <c r="G11" i="9" s="1"/>
  <c r="H25" i="9" s="1"/>
  <c r="H12" i="9" s="1"/>
  <c r="I14" i="9" s="1"/>
  <c r="I1" i="9" s="1"/>
  <c r="J15" i="9" s="1"/>
  <c r="J2" i="9" s="1"/>
  <c r="K16" i="9" s="1"/>
  <c r="K3" i="9" s="1"/>
  <c r="K23" i="9"/>
  <c r="K10" i="9" s="1"/>
  <c r="L24" i="9" s="1"/>
  <c r="L11" i="9" s="1"/>
  <c r="M25" i="9" s="1"/>
  <c r="M12" i="9" s="1"/>
  <c r="I22" i="9"/>
  <c r="I9" i="9" s="1"/>
  <c r="J23" i="9" s="1"/>
  <c r="J10" i="9" s="1"/>
  <c r="G17" i="9"/>
  <c r="G4" i="9" s="1"/>
  <c r="H18" i="9" s="1"/>
  <c r="H5" i="9" s="1"/>
  <c r="I19" i="9" s="1"/>
  <c r="I6" i="9" s="1"/>
  <c r="J20" i="9" s="1"/>
  <c r="J7" i="9" s="1"/>
  <c r="K21" i="9" s="1"/>
  <c r="K8" i="9" s="1"/>
  <c r="L22" i="9" s="1"/>
  <c r="L9" i="9" s="1"/>
  <c r="M23" i="9" s="1"/>
  <c r="M10" i="9" s="1"/>
  <c r="I16" i="3"/>
  <c r="I3" i="3" s="1"/>
  <c r="J17" i="3" s="1"/>
  <c r="J4" i="3" s="1"/>
  <c r="J16" i="3"/>
  <c r="J3" i="3" s="1"/>
  <c r="I14" i="3"/>
  <c r="I1" i="3" s="1"/>
  <c r="J22" i="3"/>
  <c r="J9" i="3" s="1"/>
  <c r="I25" i="3"/>
  <c r="I12" i="3" s="1"/>
  <c r="K24" i="3"/>
  <c r="K11" i="3" s="1"/>
  <c r="I24" i="3"/>
  <c r="I11" i="3" s="1"/>
  <c r="K17" i="8"/>
  <c r="E34" i="13" l="1"/>
  <c r="J34" i="13" s="1"/>
  <c r="M12" i="8" s="1"/>
  <c r="N12" i="8" s="1"/>
  <c r="F9" i="13"/>
  <c r="F22" i="13" s="1"/>
  <c r="G10" i="13" s="1"/>
  <c r="G23" i="13" s="1"/>
  <c r="H11" i="13" s="1"/>
  <c r="F9" i="10"/>
  <c r="F2" i="13"/>
  <c r="F15" i="13" s="1"/>
  <c r="G3" i="13" s="1"/>
  <c r="G16" i="13" s="1"/>
  <c r="H4" i="13" s="1"/>
  <c r="I16" i="8"/>
  <c r="J16" i="8" s="1"/>
  <c r="F7" i="13"/>
  <c r="F20" i="13" s="1"/>
  <c r="G8" i="13" s="1"/>
  <c r="F4" i="13"/>
  <c r="F17" i="13" s="1"/>
  <c r="G5" i="13" s="1"/>
  <c r="G18" i="13" s="1"/>
  <c r="H6" i="13" s="1"/>
  <c r="H19" i="13" s="1"/>
  <c r="I7" i="13" s="1"/>
  <c r="I20" i="13" s="1"/>
  <c r="J8" i="13" s="1"/>
  <c r="E7" i="13"/>
  <c r="E20" i="13" s="1"/>
  <c r="E33" i="13" s="1"/>
  <c r="J33" i="13" s="1"/>
  <c r="M11" i="8" s="1"/>
  <c r="N11" i="8" s="1"/>
  <c r="I16" i="11"/>
  <c r="I3" i="11" s="1"/>
  <c r="E22" i="13"/>
  <c r="E35" i="13" s="1"/>
  <c r="J23" i="13"/>
  <c r="K11" i="13" s="1"/>
  <c r="K24" i="13" s="1"/>
  <c r="L12" i="13" s="1"/>
  <c r="L25" i="13" s="1"/>
  <c r="M1" i="13" s="1"/>
  <c r="M14" i="13" s="1"/>
  <c r="E24" i="13"/>
  <c r="E37" i="13" s="1"/>
  <c r="J37" i="13" s="1"/>
  <c r="M15" i="8" s="1"/>
  <c r="N15" i="8" s="1"/>
  <c r="I10" i="3"/>
  <c r="J24" i="3" s="1"/>
  <c r="J11" i="3" s="1"/>
  <c r="K25" i="11"/>
  <c r="K12" i="11" s="1"/>
  <c r="L14" i="11" s="1"/>
  <c r="L1" i="11" s="1"/>
  <c r="M15" i="11" s="1"/>
  <c r="M2" i="11" s="1"/>
  <c r="H24" i="13"/>
  <c r="I12" i="13" s="1"/>
  <c r="I25" i="13" s="1"/>
  <c r="J1" i="13" s="1"/>
  <c r="J14" i="13" s="1"/>
  <c r="K2" i="13" s="1"/>
  <c r="K15" i="13" s="1"/>
  <c r="L3" i="13" s="1"/>
  <c r="L16" i="13" s="1"/>
  <c r="M4" i="13" s="1"/>
  <c r="M17" i="13" s="1"/>
  <c r="E17" i="13"/>
  <c r="E30" i="13" s="1"/>
  <c r="M5" i="8"/>
  <c r="N5" i="8" s="1"/>
  <c r="I32" i="13"/>
  <c r="M10" i="8" s="1"/>
  <c r="N10" i="8" s="1"/>
  <c r="E23" i="13"/>
  <c r="E36" i="13" s="1"/>
  <c r="J36" i="13" s="1"/>
  <c r="M14" i="8" s="1"/>
  <c r="N14" i="8" s="1"/>
  <c r="F3" i="13"/>
  <c r="F16" i="13" s="1"/>
  <c r="G4" i="13" s="1"/>
  <c r="J28" i="13"/>
  <c r="M6" i="8" s="1"/>
  <c r="N6" i="8" s="1"/>
  <c r="F1" i="10"/>
  <c r="F14" i="10" s="1"/>
  <c r="G2" i="10" s="1"/>
  <c r="G15" i="10" s="1"/>
  <c r="H3" i="10" s="1"/>
  <c r="H16" i="10" s="1"/>
  <c r="I4" i="10" s="1"/>
  <c r="I17" i="10" s="1"/>
  <c r="J5" i="10" s="1"/>
  <c r="J18" i="10" s="1"/>
  <c r="K6" i="10" s="1"/>
  <c r="K19" i="10" s="1"/>
  <c r="L7" i="10" s="1"/>
  <c r="F2" i="10"/>
  <c r="F15" i="10" s="1"/>
  <c r="G3" i="10" s="1"/>
  <c r="G16" i="10" s="1"/>
  <c r="H4" i="10" s="1"/>
  <c r="H17" i="10" s="1"/>
  <c r="I5" i="10" s="1"/>
  <c r="I18" i="10" s="1"/>
  <c r="J6" i="10" s="1"/>
  <c r="J19" i="10" s="1"/>
  <c r="K7" i="10" s="1"/>
  <c r="K20" i="10" s="1"/>
  <c r="L8" i="10" s="1"/>
  <c r="E27" i="10"/>
  <c r="J27" i="10" s="1"/>
  <c r="I5" i="8" s="1"/>
  <c r="J5" i="8" s="1"/>
  <c r="F22" i="10"/>
  <c r="G10" i="10" s="1"/>
  <c r="H25" i="10"/>
  <c r="I1" i="10" s="1"/>
  <c r="I14" i="10" s="1"/>
  <c r="J2" i="10" s="1"/>
  <c r="J15" i="10" s="1"/>
  <c r="K3" i="10" s="1"/>
  <c r="K16" i="10" s="1"/>
  <c r="L4" i="10" s="1"/>
  <c r="L17" i="10" s="1"/>
  <c r="M5" i="10" s="1"/>
  <c r="M18" i="10" s="1"/>
  <c r="H23" i="10"/>
  <c r="I11" i="10" s="1"/>
  <c r="E37" i="10"/>
  <c r="J37" i="10" s="1"/>
  <c r="J5" i="3"/>
  <c r="K19" i="3" s="1"/>
  <c r="K6" i="3" s="1"/>
  <c r="L20" i="3" s="1"/>
  <c r="L7" i="3" s="1"/>
  <c r="M21" i="3" s="1"/>
  <c r="C13" i="8"/>
  <c r="C13" i="14" s="1"/>
  <c r="K24" i="9"/>
  <c r="K11" i="9" s="1"/>
  <c r="L25" i="9" s="1"/>
  <c r="L12" i="9" s="1"/>
  <c r="M14" i="9" s="1"/>
  <c r="M1" i="9" s="1"/>
  <c r="L17" i="9"/>
  <c r="L4" i="9" s="1"/>
  <c r="M18" i="9" s="1"/>
  <c r="M5" i="9" s="1"/>
  <c r="J14" i="3"/>
  <c r="J1" i="3" s="1"/>
  <c r="K15" i="3" s="1"/>
  <c r="K2" i="3" s="1"/>
  <c r="J15" i="3"/>
  <c r="J2" i="3" s="1"/>
  <c r="K16" i="3" s="1"/>
  <c r="K3" i="3" s="1"/>
  <c r="L17" i="3" s="1"/>
  <c r="L4" i="3" s="1"/>
  <c r="M18" i="3" s="1"/>
  <c r="M5" i="3" s="1"/>
  <c r="K18" i="3"/>
  <c r="K5" i="3" s="1"/>
  <c r="K17" i="3"/>
  <c r="K4" i="3" s="1"/>
  <c r="J25" i="3"/>
  <c r="J12" i="3" s="1"/>
  <c r="L25" i="3"/>
  <c r="L12" i="3" s="1"/>
  <c r="K23" i="3"/>
  <c r="K10" i="3" s="1"/>
  <c r="F5" i="13" l="1"/>
  <c r="F18" i="13" s="1"/>
  <c r="G6" i="13" s="1"/>
  <c r="G19" i="13" s="1"/>
  <c r="H7" i="13" s="1"/>
  <c r="H20" i="13" s="1"/>
  <c r="I8" i="13" s="1"/>
  <c r="I21" i="13" s="1"/>
  <c r="J9" i="13" s="1"/>
  <c r="F11" i="13"/>
  <c r="F24" i="13" s="1"/>
  <c r="G12" i="13" s="1"/>
  <c r="G21" i="13"/>
  <c r="H9" i="13" s="1"/>
  <c r="H22" i="13" s="1"/>
  <c r="I10" i="13" s="1"/>
  <c r="I23" i="13" s="1"/>
  <c r="J11" i="13" s="1"/>
  <c r="J24" i="13" s="1"/>
  <c r="K12" i="13" s="1"/>
  <c r="K25" i="13" s="1"/>
  <c r="L1" i="13" s="1"/>
  <c r="J21" i="13"/>
  <c r="K9" i="13" s="1"/>
  <c r="H17" i="13"/>
  <c r="I5" i="13" s="1"/>
  <c r="I18" i="13" s="1"/>
  <c r="J6" i="13" s="1"/>
  <c r="J19" i="13" s="1"/>
  <c r="K7" i="13" s="1"/>
  <c r="K20" i="13" s="1"/>
  <c r="L8" i="13" s="1"/>
  <c r="L21" i="13" s="1"/>
  <c r="M9" i="13" s="1"/>
  <c r="M22" i="13" s="1"/>
  <c r="J17" i="11"/>
  <c r="J4" i="11" s="1"/>
  <c r="K18" i="11" s="1"/>
  <c r="K5" i="11" s="1"/>
  <c r="G17" i="13"/>
  <c r="H5" i="13" s="1"/>
  <c r="F12" i="13"/>
  <c r="F8" i="13"/>
  <c r="G25" i="13"/>
  <c r="H1" i="13" s="1"/>
  <c r="H14" i="13" s="1"/>
  <c r="I2" i="13" s="1"/>
  <c r="I15" i="13" s="1"/>
  <c r="J3" i="13" s="1"/>
  <c r="F10" i="13"/>
  <c r="F23" i="13" s="1"/>
  <c r="G11" i="13" s="1"/>
  <c r="G24" i="13" s="1"/>
  <c r="H12" i="13" s="1"/>
  <c r="H25" i="13" s="1"/>
  <c r="I1" i="13" s="1"/>
  <c r="I14" i="13" s="1"/>
  <c r="J2" i="13" s="1"/>
  <c r="J15" i="13" s="1"/>
  <c r="K3" i="13" s="1"/>
  <c r="K16" i="13" s="1"/>
  <c r="L4" i="13" s="1"/>
  <c r="L17" i="13" s="1"/>
  <c r="M5" i="13" s="1"/>
  <c r="M18" i="13" s="1"/>
  <c r="J30" i="13"/>
  <c r="M8" i="8" s="1"/>
  <c r="N8" i="8" s="1"/>
  <c r="J35" i="13"/>
  <c r="M13" i="8" s="1"/>
  <c r="N13" i="8" s="1"/>
  <c r="L20" i="10"/>
  <c r="M8" i="10" s="1"/>
  <c r="M21" i="10" s="1"/>
  <c r="G23" i="10"/>
  <c r="H11" i="10" s="1"/>
  <c r="I24" i="10"/>
  <c r="J12" i="10" s="1"/>
  <c r="L21" i="10"/>
  <c r="M9" i="10" s="1"/>
  <c r="M22" i="10" s="1"/>
  <c r="I15" i="8"/>
  <c r="M8" i="3"/>
  <c r="C12" i="8"/>
  <c r="C12" i="14" s="1"/>
  <c r="C14" i="8"/>
  <c r="C14" i="14" s="1"/>
  <c r="L19" i="3"/>
  <c r="L6" i="3" s="1"/>
  <c r="M20" i="3" s="1"/>
  <c r="L16" i="3"/>
  <c r="L3" i="3" s="1"/>
  <c r="M17" i="3" s="1"/>
  <c r="L18" i="3"/>
  <c r="L5" i="3" s="1"/>
  <c r="M19" i="3" s="1"/>
  <c r="M14" i="3"/>
  <c r="K14" i="3"/>
  <c r="K1" i="3" s="1"/>
  <c r="L15" i="3" s="1"/>
  <c r="L2" i="3" s="1"/>
  <c r="K25" i="3"/>
  <c r="K12" i="3" s="1"/>
  <c r="L24" i="3"/>
  <c r="L11" i="3" s="1"/>
  <c r="M25" i="3" s="1"/>
  <c r="G17" i="8"/>
  <c r="I17" i="8" l="1"/>
  <c r="J15" i="8"/>
  <c r="J17" i="8" s="1"/>
  <c r="N17" i="8"/>
  <c r="M17" i="8"/>
  <c r="H18" i="13"/>
  <c r="I6" i="13" s="1"/>
  <c r="I19" i="13" s="1"/>
  <c r="J7" i="13" s="1"/>
  <c r="J20" i="13" s="1"/>
  <c r="K8" i="13" s="1"/>
  <c r="K21" i="13" s="1"/>
  <c r="L9" i="13" s="1"/>
  <c r="L22" i="13" s="1"/>
  <c r="M10" i="13" s="1"/>
  <c r="M23" i="13" s="1"/>
  <c r="L14" i="13"/>
  <c r="M2" i="13" s="1"/>
  <c r="M15" i="13" s="1"/>
  <c r="L19" i="11"/>
  <c r="L6" i="11" s="1"/>
  <c r="M20" i="11" s="1"/>
  <c r="M7" i="11" s="1"/>
  <c r="J22" i="13"/>
  <c r="K10" i="13" s="1"/>
  <c r="K23" i="13" s="1"/>
  <c r="L11" i="13" s="1"/>
  <c r="L24" i="13" s="1"/>
  <c r="M12" i="13" s="1"/>
  <c r="M25" i="13" s="1"/>
  <c r="K22" i="13"/>
  <c r="L10" i="13" s="1"/>
  <c r="L23" i="13" s="1"/>
  <c r="M11" i="13" s="1"/>
  <c r="M24" i="13" s="1"/>
  <c r="F21" i="13"/>
  <c r="G9" i="13" s="1"/>
  <c r="G22" i="13" s="1"/>
  <c r="H10" i="13" s="1"/>
  <c r="H23" i="13" s="1"/>
  <c r="I11" i="13" s="1"/>
  <c r="I24" i="13" s="1"/>
  <c r="J12" i="13" s="1"/>
  <c r="J16" i="13"/>
  <c r="K4" i="13" s="1"/>
  <c r="K17" i="13" s="1"/>
  <c r="L5" i="13" s="1"/>
  <c r="L18" i="13" s="1"/>
  <c r="M6" i="13" s="1"/>
  <c r="M19" i="13" s="1"/>
  <c r="F25" i="13"/>
  <c r="G1" i="13" s="1"/>
  <c r="J25" i="10"/>
  <c r="K1" i="10" s="1"/>
  <c r="K14" i="10" s="1"/>
  <c r="L2" i="10" s="1"/>
  <c r="L15" i="10" s="1"/>
  <c r="M3" i="10" s="1"/>
  <c r="M16" i="10" s="1"/>
  <c r="H24" i="10"/>
  <c r="I12" i="10" s="1"/>
  <c r="C15" i="8"/>
  <c r="C15" i="14" s="1"/>
  <c r="M1" i="3"/>
  <c r="M6" i="3"/>
  <c r="C10" i="8"/>
  <c r="C10" i="14" s="1"/>
  <c r="M7" i="3"/>
  <c r="C11" i="8"/>
  <c r="C11" i="14" s="1"/>
  <c r="M12" i="3"/>
  <c r="C16" i="8"/>
  <c r="C16" i="14" s="1"/>
  <c r="C9" i="8"/>
  <c r="C9" i="14" s="1"/>
  <c r="M4" i="3"/>
  <c r="C8" i="8"/>
  <c r="C8" i="14" s="1"/>
  <c r="L14" i="3"/>
  <c r="L1" i="3" s="1"/>
  <c r="M15" i="3" s="1"/>
  <c r="M16" i="3"/>
  <c r="G14" i="13" l="1"/>
  <c r="H2" i="13" s="1"/>
  <c r="J25" i="13"/>
  <c r="K1" i="13" s="1"/>
  <c r="K14" i="13" s="1"/>
  <c r="L2" i="13" s="1"/>
  <c r="L15" i="13" s="1"/>
  <c r="M3" i="13" s="1"/>
  <c r="M16" i="13" s="1"/>
  <c r="I25" i="10"/>
  <c r="J1" i="10" s="1"/>
  <c r="J14" i="10" s="1"/>
  <c r="K2" i="10" s="1"/>
  <c r="K15" i="10" s="1"/>
  <c r="L3" i="10" s="1"/>
  <c r="L16" i="10" s="1"/>
  <c r="M4" i="10" s="1"/>
  <c r="M17" i="10" s="1"/>
  <c r="C5" i="8"/>
  <c r="C5" i="14" s="1"/>
  <c r="M2" i="3"/>
  <c r="C6" i="8"/>
  <c r="C6" i="14" s="1"/>
  <c r="M3" i="3"/>
  <c r="C7" i="8"/>
  <c r="C7" i="14" s="1"/>
  <c r="E17" i="8"/>
  <c r="F17" i="14" l="1"/>
  <c r="E17" i="14"/>
  <c r="H15" i="13"/>
  <c r="I3" i="13" s="1"/>
  <c r="I16" i="13" s="1"/>
  <c r="J4" i="13" s="1"/>
  <c r="J17" i="13" s="1"/>
  <c r="K5" i="13" s="1"/>
  <c r="D17" i="8"/>
  <c r="K18" i="13" l="1"/>
  <c r="L6" i="13" s="1"/>
  <c r="L19" i="13" s="1"/>
  <c r="M7" i="13" s="1"/>
  <c r="M20" i="13" s="1"/>
</calcChain>
</file>

<file path=xl/sharedStrings.xml><?xml version="1.0" encoding="utf-8"?>
<sst xmlns="http://schemas.openxmlformats.org/spreadsheetml/2006/main" count="281" uniqueCount="65">
  <si>
    <t>Date du dernier jour travaillé</t>
  </si>
  <si>
    <t>Date du dernier jour d'arrêt</t>
  </si>
  <si>
    <t>Jours</t>
  </si>
  <si>
    <t>Mois</t>
  </si>
  <si>
    <t>Année</t>
  </si>
  <si>
    <t>Ancienneté (Année)</t>
  </si>
  <si>
    <t xml:space="preserve">Salaire Normalement perçu </t>
  </si>
  <si>
    <t>Salaire perçu M-1</t>
  </si>
  <si>
    <t>Salaire perçu M-2</t>
  </si>
  <si>
    <t>Nombre de jours calendaire d'absence</t>
  </si>
  <si>
    <t>Convention collective</t>
  </si>
  <si>
    <t>Nombre de jours de maintien (attention à l'ancienneté) (1)</t>
  </si>
  <si>
    <t>Taux du maintien (1)</t>
  </si>
  <si>
    <t>Nombre de jours de maintien (attention à l'ancienneté) (2)</t>
  </si>
  <si>
    <t>Taux du maintien (2)</t>
  </si>
  <si>
    <t>Carence</t>
  </si>
  <si>
    <t>Date d'absence Droit Commun</t>
  </si>
  <si>
    <t>Date d'absence Droit conventionnel</t>
  </si>
  <si>
    <t>Jours calendaires d'absence Droit Local</t>
  </si>
  <si>
    <t>Jours calendaires d'absence Droit Commun</t>
  </si>
  <si>
    <t>Jours calendaires d'absence Droit conventionnel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</si>
  <si>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</si>
  <si>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</si>
  <si>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</si>
  <si>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</si>
  <si>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</si>
  <si>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</si>
  <si>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</si>
  <si>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</si>
  <si>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</si>
  <si>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</si>
  <si>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</si>
  <si>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</t>
  </si>
  <si>
    <t>Jours Maintenus</t>
  </si>
  <si>
    <t xml:space="preserve">Janvier </t>
  </si>
  <si>
    <t xml:space="preserve">Date d'absence </t>
  </si>
  <si>
    <t>RELIQUAT</t>
  </si>
  <si>
    <t xml:space="preserve">Jours d'absence </t>
  </si>
  <si>
    <t>Date d'absence Droit commun (2)</t>
  </si>
  <si>
    <t>Date d'absence Droit conventionnel (2)</t>
  </si>
  <si>
    <t>MONTANT MAINTIEN</t>
  </si>
  <si>
    <t>Janvier</t>
  </si>
  <si>
    <t>Montant</t>
  </si>
  <si>
    <t>Jours 66,67%</t>
  </si>
  <si>
    <t>Jours 90%</t>
  </si>
  <si>
    <t>Droit commun</t>
  </si>
  <si>
    <t>Droit Local</t>
  </si>
  <si>
    <t>Nombre de jours d'absence</t>
  </si>
  <si>
    <t>Jours Taux (2)</t>
  </si>
  <si>
    <t>Jours Taux (1)</t>
  </si>
  <si>
    <t>IJSS Nettes</t>
  </si>
  <si>
    <t>IJSS Brutes</t>
  </si>
  <si>
    <t>IJSS</t>
  </si>
  <si>
    <t>Mois - 3 avant l'arrêt maladie</t>
  </si>
  <si>
    <t>Mois - 2 avant l'arrêt maladie</t>
  </si>
  <si>
    <t>Mois - 1 avant l'arrêt maladie</t>
  </si>
  <si>
    <t>Indemnité Complémentaire du 1er au 30ème jour</t>
  </si>
  <si>
    <t>Indemnité Complémentaire à partir du 31ème jour</t>
  </si>
  <si>
    <t>Montant IJSS journalier</t>
  </si>
  <si>
    <t>Montant IJSS journalier ( 3 enfants) à partir du 31ème jour</t>
  </si>
  <si>
    <t>Montant net IJSS déduction CSG/CRDS</t>
  </si>
  <si>
    <t>Montant net IJSS Cas 2 déduction CSG/CRDS</t>
  </si>
  <si>
    <t xml:space="preserve">Montant de maintien </t>
  </si>
  <si>
    <t>TAUX 1</t>
  </si>
  <si>
    <t>TAUX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</si>
</sst>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\ _€_-;\-* #,##0\ _€_-;_-* &quot;-&quot;\ _€_-;_-@_-"/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b/>
      <sz val="12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Fill="1" applyBorder="1" applyAlignment="1"/>
    <xf numFmtId="14" fontId="0" fillId="0" borderId="0" xfId="0" applyNumberFormat="1" applyFill="1" applyBorder="1" applyAlignment="1"/>
    <xf numFmtId="0" fontId="0" fillId="0" borderId="0" xfId="0" applyFill="1" applyAlignment="1"/>
    <xf numFmtId="43" fontId="0" fillId="0" borderId="0" xfId="0" applyNumberFormat="1" applyFill="1" applyAlignment="1" applyProtection="1">
      <alignment wrapText="1"/>
      <protection locked="0"/>
    </xf>
    <xf numFmtId="43" fontId="0" fillId="0" borderId="0" xfId="0" applyNumberFormat="1" applyFill="1" applyAlignment="1" applyProtection="1">
      <protection locked="0"/>
    </xf>
    <xf numFmtId="1" fontId="0" fillId="0" borderId="0" xfId="0" applyNumberFormat="1" applyFill="1" applyAlignment="1" applyProtection="1"/>
    <xf numFmtId="14" fontId="0" fillId="0" borderId="0" xfId="0" applyNumberFormat="1"/>
    <xf numFmtId="0" fontId="0" fillId="0" borderId="0" xfId="0" applyAlignment="1">
      <alignment horizontal="center"/>
    </xf>
    <xf numFmtId="43" fontId="0" fillId="0" borderId="0" xfId="0" applyNumberFormat="1"/>
    <xf numFmtId="43" fontId="0" fillId="0" borderId="0" xfId="0" applyNumberFormat="1" applyProtection="1">
      <protection hidden="1"/>
    </xf>
    <xf numFmtId="41" fontId="0" fillId="0" borderId="0" xfId="0" applyNumberFormat="1" applyAlignment="1">
      <alignment horizontal="center"/>
    </xf>
    <xf numFmtId="41" fontId="0" fillId="0" borderId="0" xfId="0" applyNumberFormat="1"/>
    <xf numFmtId="0" fontId="0" fillId="4" borderId="0" xfId="0" applyFill="1"/>
    <xf numFmtId="43" fontId="0" fillId="4" borderId="0" xfId="0" applyNumberFormat="1" applyFill="1"/>
    <xf numFmtId="43" fontId="1" fillId="5" borderId="0" xfId="0" applyNumberFormat="1" applyFont="1" applyFill="1"/>
    <xf numFmtId="43" fontId="2" fillId="5" borderId="0" xfId="0" applyNumberFormat="1" applyFont="1" applyFill="1"/>
    <xf numFmtId="43" fontId="0" fillId="3" borderId="7" xfId="0" applyNumberFormat="1" applyFill="1" applyBorder="1" applyAlignment="1"/>
    <xf numFmtId="0" fontId="0" fillId="3" borderId="10" xfId="0" applyFill="1" applyBorder="1"/>
    <xf numFmtId="0" fontId="0" fillId="3" borderId="0" xfId="0" applyFill="1" applyAlignment="1">
      <alignment horizontal="center" vertical="center"/>
    </xf>
    <xf numFmtId="43" fontId="0" fillId="2" borderId="11" xfId="0" applyNumberFormat="1" applyFill="1" applyBorder="1" applyAlignment="1"/>
    <xf numFmtId="0" fontId="0" fillId="2" borderId="0" xfId="0" applyFill="1"/>
    <xf numFmtId="0" fontId="0" fillId="2" borderId="0" xfId="0" applyFill="1" applyAlignment="1">
      <alignment horizontal="center" vertical="center"/>
    </xf>
    <xf numFmtId="43" fontId="0" fillId="3" borderId="11" xfId="0" applyNumberFormat="1" applyFill="1" applyBorder="1" applyAlignment="1"/>
    <xf numFmtId="0" fontId="0" fillId="3" borderId="0" xfId="0" applyFill="1"/>
    <xf numFmtId="0" fontId="1" fillId="5" borderId="14" xfId="0" applyFont="1" applyFill="1" applyBorder="1" applyAlignment="1">
      <alignment horizontal="center"/>
    </xf>
    <xf numFmtId="0" fontId="1" fillId="5" borderId="14" xfId="0" applyNumberFormat="1" applyFont="1" applyFill="1" applyBorder="1" applyAlignment="1">
      <alignment horizontal="center"/>
    </xf>
    <xf numFmtId="0" fontId="0" fillId="3" borderId="10" xfId="0" applyFill="1" applyBorder="1" applyAlignment="1">
      <alignment horizontal="center" vertical="center"/>
    </xf>
    <xf numFmtId="43" fontId="0" fillId="3" borderId="0" xfId="0" applyNumberFormat="1" applyFill="1" applyBorder="1" applyAlignment="1"/>
    <xf numFmtId="43" fontId="0" fillId="2" borderId="0" xfId="0" applyNumberFormat="1" applyFill="1" applyBorder="1" applyAlignment="1"/>
    <xf numFmtId="43" fontId="0" fillId="3" borderId="10" xfId="0" applyNumberFormat="1" applyFill="1" applyBorder="1" applyAlignment="1"/>
    <xf numFmtId="43" fontId="0" fillId="2" borderId="13" xfId="0" applyNumberFormat="1" applyFill="1" applyBorder="1" applyAlignment="1"/>
    <xf numFmtId="43" fontId="0" fillId="3" borderId="9" xfId="0" applyNumberFormat="1" applyFill="1" applyBorder="1" applyAlignment="1"/>
    <xf numFmtId="43" fontId="0" fillId="2" borderId="15" xfId="0" applyNumberFormat="1" applyFill="1" applyBorder="1" applyAlignment="1"/>
    <xf numFmtId="0" fontId="0" fillId="0" borderId="0" xfId="0" applyBorder="1"/>
    <xf numFmtId="0" fontId="0" fillId="3" borderId="0" xfId="0" applyFill="1" applyBorder="1" applyAlignment="1" applyProtection="1">
      <alignment horizontal="center" vertical="center"/>
      <protection locked="0"/>
    </xf>
    <xf numFmtId="41" fontId="0" fillId="2" borderId="0" xfId="0" applyNumberFormat="1" applyFill="1" applyBorder="1" applyProtection="1">
      <protection locked="0"/>
    </xf>
    <xf numFmtId="0" fontId="0" fillId="2" borderId="16" xfId="0" applyFill="1" applyBorder="1" applyAlignment="1">
      <alignment horizontal="center" vertical="center"/>
    </xf>
    <xf numFmtId="43" fontId="0" fillId="3" borderId="13" xfId="0" applyNumberFormat="1" applyFill="1" applyBorder="1" applyAlignment="1"/>
    <xf numFmtId="43" fontId="1" fillId="5" borderId="13" xfId="0" applyNumberFormat="1" applyFont="1" applyFill="1" applyBorder="1"/>
    <xf numFmtId="43" fontId="1" fillId="5" borderId="0" xfId="0" applyNumberFormat="1" applyFont="1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43" fontId="0" fillId="0" borderId="0" xfId="0" applyNumberForma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2" fontId="0" fillId="0" borderId="0" xfId="0" applyNumberFormat="1" applyFill="1" applyBorder="1"/>
    <xf numFmtId="1" fontId="0" fillId="0" borderId="0" xfId="0" applyNumberFormat="1"/>
    <xf numFmtId="9" fontId="0" fillId="0" borderId="0" xfId="0" applyNumberFormat="1"/>
    <xf numFmtId="10" fontId="0" fillId="0" borderId="0" xfId="0" applyNumberFormat="1"/>
    <xf numFmtId="0" fontId="0" fillId="0" borderId="0" xfId="0" applyFill="1"/>
    <xf numFmtId="0" fontId="0" fillId="3" borderId="0" xfId="0" applyFill="1" applyBorder="1"/>
    <xf numFmtId="1" fontId="0" fillId="2" borderId="0" xfId="0" applyNumberFormat="1" applyFill="1" applyBorder="1" applyAlignment="1" applyProtection="1"/>
    <xf numFmtId="1" fontId="0" fillId="2" borderId="0" xfId="0" applyNumberFormat="1" applyFill="1" applyBorder="1" applyAlignment="1" applyProtection="1">
      <protection locked="0"/>
    </xf>
    <xf numFmtId="0" fontId="0" fillId="2" borderId="0" xfId="0" applyFill="1" applyBorder="1" applyAlignment="1">
      <alignment horizontal="center"/>
    </xf>
    <xf numFmtId="43" fontId="0" fillId="3" borderId="0" xfId="0" applyNumberForma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43" fontId="0" fillId="3" borderId="16" xfId="0" applyNumberForma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43" fontId="0" fillId="2" borderId="12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43" fontId="0" fillId="3" borderId="12" xfId="0" applyNumberFormat="1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2" fillId="5" borderId="14" xfId="0" applyFont="1" applyFill="1" applyBorder="1" applyAlignment="1">
      <alignment horizontal="center" vertical="center"/>
    </xf>
    <xf numFmtId="43" fontId="0" fillId="3" borderId="8" xfId="0" applyNumberFormat="1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0" xfId="0" applyFill="1" applyAlignment="1">
      <alignment horizontal="center" vertical="center" textRotation="255"/>
    </xf>
    <xf numFmtId="0" fontId="0" fillId="3" borderId="0" xfId="0" applyFill="1" applyAlignment="1">
      <alignment horizontal="center" vertical="center" textRotation="255" wrapText="1"/>
    </xf>
    <xf numFmtId="0" fontId="0" fillId="0" borderId="0" xfId="0" applyAlignment="1">
      <alignment horizontal="center" vertical="center" textRotation="255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uillaume/Divers/Tableau%20comparatif%20maintien%20de%20salai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vérification (1)"/>
      <sheetName val="Feuil4"/>
      <sheetName val="Feuil2"/>
      <sheetName val="Feuil4 (2)"/>
      <sheetName val="Informations absence"/>
      <sheetName val="Tableau comparatif maintien "/>
      <sheetName val="Tableau vérification IJSS"/>
      <sheetName val="Commun"/>
      <sheetName val="Dates d'absence"/>
      <sheetName val="Convention collective (1)"/>
      <sheetName val="Convention collective (2)"/>
      <sheetName val="Commun (2)"/>
      <sheetName val="Local"/>
      <sheetName val="Informations salaire"/>
      <sheetName val="Feuille de Calcul"/>
      <sheetName val="Feuil3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9"/>
  <sheetViews>
    <sheetView showGridLines="0" topLeftCell="A2" workbookViewId="0">
      <selection activeCell="E7" sqref="E7"/>
    </sheetView>
  </sheetViews>
  <sheetFormatPr baseColWidth="10" defaultColWidth="0" defaultRowHeight="15" zeroHeight="1" x14ac:dyDescent="0.25"/>
  <cols>
    <col min="1" max="1" width="11.42578125" customWidth="1"/>
    <col min="2" max="2" width="11.85546875" customWidth="1"/>
    <col min="3" max="3" width="10.140625" customWidth="1"/>
    <col min="4" max="4" width="13.7109375" customWidth="1"/>
    <col min="5" max="5" width="10.28515625" customWidth="1"/>
    <col min="6" max="6" width="11.42578125" customWidth="1"/>
    <col min="7" max="16384" width="11.42578125" hidden="1"/>
  </cols>
  <sheetData>
    <row r="1" spans="1:7" hidden="1" x14ac:dyDescent="0.25">
      <c r="A1" s="34"/>
      <c r="B1" s="34"/>
      <c r="C1" s="34"/>
      <c r="D1" s="34"/>
      <c r="E1" s="34"/>
      <c r="F1" s="34"/>
    </row>
    <row r="2" spans="1:7" x14ac:dyDescent="0.25">
      <c r="A2" s="34"/>
      <c r="B2" s="34"/>
      <c r="C2" s="34"/>
      <c r="D2" s="34"/>
      <c r="E2" s="34"/>
      <c r="F2" s="34"/>
    </row>
    <row r="3" spans="1:7" x14ac:dyDescent="0.25">
      <c r="A3" s="57" t="s">
        <v>0</v>
      </c>
      <c r="B3" s="57"/>
      <c r="C3" s="57"/>
      <c r="D3" s="57" t="s">
        <v>1</v>
      </c>
      <c r="E3" s="57"/>
      <c r="F3" s="57"/>
      <c r="G3" s="1"/>
    </row>
    <row r="4" spans="1:7" ht="15.75" thickBot="1" x14ac:dyDescent="0.3">
      <c r="A4" s="37" t="s">
        <v>2</v>
      </c>
      <c r="B4" s="37" t="s">
        <v>3</v>
      </c>
      <c r="C4" s="37" t="s">
        <v>4</v>
      </c>
      <c r="D4" s="37" t="s">
        <v>2</v>
      </c>
      <c r="E4" s="37" t="s">
        <v>3</v>
      </c>
      <c r="F4" s="37" t="s">
        <v>4</v>
      </c>
      <c r="G4" s="2"/>
    </row>
    <row r="5" spans="1:7" x14ac:dyDescent="0.25">
      <c r="A5" s="35">
        <v>31</v>
      </c>
      <c r="B5" s="35">
        <v>3</v>
      </c>
      <c r="C5" s="35">
        <v>2019</v>
      </c>
      <c r="D5" s="35">
        <v>24</v>
      </c>
      <c r="E5" s="35">
        <v>6</v>
      </c>
      <c r="F5" s="35">
        <v>2019</v>
      </c>
    </row>
    <row r="6" spans="1:7" x14ac:dyDescent="0.25">
      <c r="A6" s="1"/>
      <c r="B6" s="1"/>
      <c r="C6" s="1"/>
      <c r="D6" s="1"/>
      <c r="E6" s="1"/>
      <c r="F6" s="1"/>
      <c r="G6" s="3"/>
    </row>
    <row r="7" spans="1:7" x14ac:dyDescent="0.25">
      <c r="A7" s="58" t="s">
        <v>5</v>
      </c>
      <c r="B7" s="58"/>
      <c r="C7" s="58"/>
      <c r="D7" s="58"/>
      <c r="E7" s="56">
        <v>35</v>
      </c>
      <c r="F7" s="56"/>
      <c r="G7" s="1"/>
    </row>
    <row r="8" spans="1:7" x14ac:dyDescent="0.25">
      <c r="A8" s="58" t="s">
        <v>6</v>
      </c>
      <c r="B8" s="58"/>
      <c r="C8" s="58"/>
      <c r="D8" s="58"/>
      <c r="E8" s="56">
        <v>27500</v>
      </c>
      <c r="F8" s="56"/>
      <c r="G8" s="4"/>
    </row>
    <row r="9" spans="1:7" x14ac:dyDescent="0.25">
      <c r="A9" s="58" t="s">
        <v>7</v>
      </c>
      <c r="B9" s="58"/>
      <c r="C9" s="58"/>
      <c r="D9" s="58"/>
      <c r="E9" s="56">
        <v>16000</v>
      </c>
      <c r="F9" s="56"/>
      <c r="G9" s="5"/>
    </row>
    <row r="10" spans="1:7" x14ac:dyDescent="0.25">
      <c r="A10" s="58" t="s">
        <v>8</v>
      </c>
      <c r="B10" s="58"/>
      <c r="C10" s="58"/>
      <c r="D10" s="58"/>
      <c r="E10" s="56">
        <v>24600</v>
      </c>
      <c r="F10" s="56"/>
      <c r="G10" s="4"/>
    </row>
    <row r="11" spans="1:7" x14ac:dyDescent="0.25">
      <c r="A11" s="58" t="s">
        <v>9</v>
      </c>
      <c r="B11" s="58"/>
      <c r="C11" s="58"/>
      <c r="D11" s="58"/>
      <c r="E11" s="55">
        <f>'Feuille de Calcul Date'!F16</f>
        <v>85</v>
      </c>
      <c r="F11" s="55"/>
      <c r="G11" s="6"/>
    </row>
    <row r="12" spans="1:7" x14ac:dyDescent="0.25">
      <c r="A12" s="34"/>
      <c r="B12" s="34"/>
      <c r="C12" s="34"/>
      <c r="D12" s="34"/>
      <c r="E12" s="34"/>
      <c r="F12" s="34"/>
      <c r="G12" s="6"/>
    </row>
    <row r="13" spans="1:7" x14ac:dyDescent="0.25">
      <c r="A13" s="34"/>
      <c r="B13" s="34"/>
      <c r="C13" s="34"/>
      <c r="D13" s="34"/>
      <c r="E13" s="34"/>
      <c r="F13" s="34"/>
    </row>
    <row r="14" spans="1:7" ht="15.75" thickBot="1" x14ac:dyDescent="0.3">
      <c r="A14" s="60" t="s">
        <v>10</v>
      </c>
      <c r="B14" s="60"/>
      <c r="C14" s="60"/>
      <c r="D14" s="60"/>
      <c r="E14" s="60"/>
      <c r="F14" s="60"/>
    </row>
    <row r="15" spans="1:7" x14ac:dyDescent="0.25">
      <c r="A15" s="59" t="s">
        <v>11</v>
      </c>
      <c r="B15" s="59"/>
      <c r="C15" s="59"/>
      <c r="D15" s="59"/>
      <c r="E15" s="59"/>
      <c r="F15" s="36">
        <v>90</v>
      </c>
    </row>
    <row r="16" spans="1:7" x14ac:dyDescent="0.25">
      <c r="A16" s="59" t="s">
        <v>12</v>
      </c>
      <c r="B16" s="59"/>
      <c r="C16" s="59"/>
      <c r="D16" s="59"/>
      <c r="E16" s="59"/>
      <c r="F16" s="36">
        <v>60</v>
      </c>
    </row>
    <row r="17" spans="1:6" x14ac:dyDescent="0.25">
      <c r="A17" s="59" t="s">
        <v>13</v>
      </c>
      <c r="B17" s="59"/>
      <c r="C17" s="59"/>
      <c r="D17" s="59"/>
      <c r="E17" s="59"/>
      <c r="F17" s="36">
        <v>90</v>
      </c>
    </row>
    <row r="18" spans="1:6" x14ac:dyDescent="0.25">
      <c r="A18" s="59" t="s">
        <v>14</v>
      </c>
      <c r="B18" s="59"/>
      <c r="C18" s="59"/>
      <c r="D18" s="59"/>
      <c r="E18" s="59"/>
      <c r="F18" s="36">
        <v>60</v>
      </c>
    </row>
    <row r="19" spans="1:6" x14ac:dyDescent="0.25">
      <c r="A19" s="59" t="s">
        <v>15</v>
      </c>
      <c r="B19" s="59"/>
      <c r="C19" s="59"/>
      <c r="D19" s="59"/>
      <c r="E19" s="59"/>
      <c r="F19" s="36">
        <v>10</v>
      </c>
    </row>
  </sheetData>
  <protectedRanges>
    <protectedRange sqref="G8" name="Plage1"/>
    <protectedRange sqref="G9:G10" name="Plage1_1"/>
    <protectedRange sqref="E11:G11" name="Plage1_2"/>
  </protectedRanges>
  <mergeCells count="13">
    <mergeCell ref="A3:C3"/>
    <mergeCell ref="D3:F3"/>
    <mergeCell ref="A7:D7"/>
    <mergeCell ref="A8:D8"/>
    <mergeCell ref="A19:E19"/>
    <mergeCell ref="A9:D9"/>
    <mergeCell ref="A10:D10"/>
    <mergeCell ref="A11:D11"/>
    <mergeCell ref="A14:F14"/>
    <mergeCell ref="A15:E15"/>
    <mergeCell ref="A16:E16"/>
    <mergeCell ref="A17:E17"/>
    <mergeCell ref="A18:E18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'E:\Guillaume\Divers\[Tableau comparatif maintien de salaire.xlsx]Feuil4'!#REF!</xm:f>
          </x14:formula1>
          <xm:sqref>G6</xm:sqref>
        </x14:dataValidation>
        <x14:dataValidation type="list" allowBlank="1" showInputMessage="1" showErrorMessage="1">
          <x14:formula1>
            <xm:f>'E:\Guillaume\Divers\[Tableau comparatif maintien de salaire.xlsx]Feuil4'!#REF!</xm:f>
          </x14:formula1>
          <xm:sqref>G9</xm:sqref>
        </x14:dataValidation>
        <x14:dataValidation type="list" allowBlank="1" showInputMessage="1" showErrorMessage="1">
          <x14:formula1>
            <xm:f>'E:\Guillaume\Divers\[Tableau comparatif maintien de salaire.xlsx]Feuil4'!#REF!</xm:f>
          </x14:formula1>
          <xm:sqref>G10</xm:sqref>
        </x14:dataValidation>
        <x14:dataValidation type="list" allowBlank="1" showInputMessage="1" showErrorMessage="1">
          <x14:formula1>
            <xm:f>'E:\Guillaume\Divers\[Tableau comparatif maintien de salaire.xlsx]Feuil4'!#REF!</xm:f>
          </x14:formula1>
          <xm:sqref>G8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N13" sqref="N1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O17"/>
  <sheetViews>
    <sheetView tabSelected="1" workbookViewId="0">
      <selection activeCell="C19" sqref="C19"/>
    </sheetView>
  </sheetViews>
  <sheetFormatPr baseColWidth="10" defaultRowHeight="15" x14ac:dyDescent="0.25"/>
  <cols>
    <col min="4" max="4" width="11.5703125" customWidth="1"/>
    <col min="6" max="6" width="11.85546875" bestFit="1" customWidth="1"/>
    <col min="7" max="7" width="13.5703125" customWidth="1"/>
    <col min="8" max="8" width="11.85546875" bestFit="1" customWidth="1"/>
    <col min="9" max="9" width="13.42578125" customWidth="1"/>
    <col min="10" max="10" width="11.85546875" bestFit="1" customWidth="1"/>
    <col min="11" max="11" width="19.140625" customWidth="1"/>
    <col min="12" max="12" width="11.85546875" bestFit="1" customWidth="1"/>
    <col min="13" max="13" width="18.5703125" customWidth="1"/>
    <col min="14" max="14" width="11.85546875" bestFit="1" customWidth="1"/>
  </cols>
  <sheetData>
    <row r="2" spans="1:15" x14ac:dyDescent="0.25">
      <c r="C2" s="67" t="s">
        <v>47</v>
      </c>
      <c r="D2" s="67"/>
      <c r="E2" s="73" t="s">
        <v>46</v>
      </c>
      <c r="F2" s="73"/>
      <c r="G2" s="61" t="s">
        <v>45</v>
      </c>
      <c r="H2" s="62"/>
      <c r="I2" s="62"/>
      <c r="J2" s="63"/>
      <c r="K2" s="61" t="s">
        <v>10</v>
      </c>
      <c r="L2" s="62"/>
      <c r="M2" s="62"/>
      <c r="N2" s="63"/>
    </row>
    <row r="3" spans="1:15" x14ac:dyDescent="0.25">
      <c r="C3" s="67"/>
      <c r="D3" s="67"/>
      <c r="E3" s="73"/>
      <c r="F3" s="73"/>
      <c r="G3" s="64"/>
      <c r="H3" s="65"/>
      <c r="I3" s="65"/>
      <c r="J3" s="66"/>
      <c r="K3" s="64"/>
      <c r="L3" s="65"/>
      <c r="M3" s="65"/>
      <c r="N3" s="66"/>
    </row>
    <row r="4" spans="1:15" x14ac:dyDescent="0.25">
      <c r="C4" s="68"/>
      <c r="D4" s="68"/>
      <c r="E4" s="25" t="s">
        <v>2</v>
      </c>
      <c r="F4" s="25" t="s">
        <v>42</v>
      </c>
      <c r="G4" s="25" t="s">
        <v>44</v>
      </c>
      <c r="H4" s="25" t="s">
        <v>42</v>
      </c>
      <c r="I4" s="25" t="s">
        <v>43</v>
      </c>
      <c r="J4" s="25" t="s">
        <v>42</v>
      </c>
      <c r="K4" s="26" t="s">
        <v>49</v>
      </c>
      <c r="L4" s="25" t="s">
        <v>42</v>
      </c>
      <c r="M4" s="26" t="s">
        <v>48</v>
      </c>
      <c r="N4" s="25" t="s">
        <v>42</v>
      </c>
    </row>
    <row r="5" spans="1:15" x14ac:dyDescent="0.25">
      <c r="A5" s="22" t="s">
        <v>41</v>
      </c>
      <c r="B5" s="21"/>
      <c r="C5" s="69">
        <f>SUM('Droit local'!B14:M14)</f>
        <v>0</v>
      </c>
      <c r="D5" s="70"/>
      <c r="E5" s="29">
        <f>SUM('Droit local'!G27:I27)</f>
        <v>0</v>
      </c>
      <c r="F5" s="33">
        <f>'Calcul montant'!L5*E5</f>
        <v>0</v>
      </c>
      <c r="G5" s="29">
        <f>SUM(Commun!G27:J27)</f>
        <v>0</v>
      </c>
      <c r="H5" s="33">
        <f>'Calcul montant'!M5*G5</f>
        <v>0</v>
      </c>
      <c r="I5" s="31">
        <f>SUM('Commun (2)'!G27:J27)</f>
        <v>0</v>
      </c>
      <c r="J5" s="33">
        <f>'Calcul montant'!N5*I5</f>
        <v>0</v>
      </c>
      <c r="K5" s="29">
        <f>SUM(Convention!G27:J27)</f>
        <v>0</v>
      </c>
      <c r="L5" s="33">
        <f>'Calcul montant'!P5*K5</f>
        <v>0</v>
      </c>
      <c r="M5" s="31">
        <f>SUM('Convention (2)'!G27:J27)</f>
        <v>0</v>
      </c>
      <c r="N5" s="33">
        <f>'Calcul montant'!Q5*M5</f>
        <v>0</v>
      </c>
    </row>
    <row r="6" spans="1:15" x14ac:dyDescent="0.25">
      <c r="A6" s="19" t="s">
        <v>21</v>
      </c>
      <c r="B6" s="24"/>
      <c r="C6" s="71">
        <f>SUM('Droit local'!B15:M15)</f>
        <v>0</v>
      </c>
      <c r="D6" s="72"/>
      <c r="E6" s="28">
        <f>SUM('Droit local'!G28:I28)</f>
        <v>0</v>
      </c>
      <c r="F6" s="23">
        <f>'Calcul montant'!L3*E6</f>
        <v>0</v>
      </c>
      <c r="G6" s="28">
        <f>SUM(Commun!G28:J28)</f>
        <v>0</v>
      </c>
      <c r="H6" s="23">
        <f>'Calcul montant'!M3*G6</f>
        <v>0</v>
      </c>
      <c r="I6" s="38">
        <f>SUM('Commun (2)'!G28:J28)</f>
        <v>0</v>
      </c>
      <c r="J6" s="23">
        <f>'Calcul montant'!N3*I6</f>
        <v>0</v>
      </c>
      <c r="K6" s="28">
        <f>SUM(Convention!G28:J28)</f>
        <v>0</v>
      </c>
      <c r="L6" s="23">
        <f>'Calcul montant'!P3*K6</f>
        <v>0</v>
      </c>
      <c r="M6" s="38">
        <f>SUM('Convention (2)'!G28:J28)</f>
        <v>0</v>
      </c>
      <c r="N6" s="23">
        <f>'Calcul montant'!Q3*M6</f>
        <v>0</v>
      </c>
    </row>
    <row r="7" spans="1:15" x14ac:dyDescent="0.25">
      <c r="A7" s="22" t="s">
        <v>22</v>
      </c>
      <c r="B7" s="21"/>
      <c r="C7" s="69">
        <f>SUM('Droit local'!B16:M16)</f>
        <v>0</v>
      </c>
      <c r="D7" s="70"/>
      <c r="E7" s="29">
        <f>SUM('Droit local'!G29:I29)</f>
        <v>0</v>
      </c>
      <c r="F7" s="20">
        <f>'Calcul montant'!$L$5*E7</f>
        <v>0</v>
      </c>
      <c r="G7" s="29">
        <f>SUM(Commun!G29:J29)</f>
        <v>0</v>
      </c>
      <c r="H7" s="20">
        <f>'Calcul montant'!$M$5*G7</f>
        <v>0</v>
      </c>
      <c r="I7" s="31">
        <f>SUM('Commun (2)'!G29:J29)</f>
        <v>0</v>
      </c>
      <c r="J7" s="20">
        <f>'Calcul montant'!$N$5*I7</f>
        <v>0</v>
      </c>
      <c r="K7" s="29">
        <f>SUM(Convention!G29:J29)</f>
        <v>0</v>
      </c>
      <c r="L7" s="20">
        <f>'Calcul montant'!$P$5*K7</f>
        <v>0</v>
      </c>
      <c r="M7" s="31">
        <f>SUM('Convention (2)'!G29:J29)</f>
        <v>0</v>
      </c>
      <c r="N7" s="20">
        <f>'Calcul montant'!$Q$5*M7</f>
        <v>0</v>
      </c>
    </row>
    <row r="8" spans="1:15" x14ac:dyDescent="0.25">
      <c r="A8" s="19" t="s">
        <v>23</v>
      </c>
      <c r="B8" s="24"/>
      <c r="C8" s="71">
        <f>SUM('Droit local'!B17:M17)</f>
        <v>30</v>
      </c>
      <c r="D8" s="72"/>
      <c r="E8" s="28">
        <f>SUM('Droit local'!G30:I30)</f>
        <v>30</v>
      </c>
      <c r="F8" s="23">
        <f>'Calcul montant'!$L$4*E8</f>
        <v>27500</v>
      </c>
      <c r="G8" s="28">
        <f>SUM(Commun!G30:J30)</f>
        <v>23</v>
      </c>
      <c r="H8" s="23">
        <f>'Calcul montant'!$M$4*G8</f>
        <v>18975</v>
      </c>
      <c r="I8" s="38">
        <f>SUM('Commun (2)'!G30:J30)</f>
        <v>0</v>
      </c>
      <c r="J8" s="23">
        <f>'Calcul montant'!$N$4*I8</f>
        <v>0</v>
      </c>
      <c r="K8" s="28">
        <f>SUM(Convention!G30:J30)</f>
        <v>20</v>
      </c>
      <c r="L8" s="23">
        <f>'Calcul montant'!$P$4*K8</f>
        <v>11000</v>
      </c>
      <c r="M8" s="38">
        <f>SUM('Convention (2)'!G30:J30)</f>
        <v>0</v>
      </c>
      <c r="N8" s="23">
        <f>'Calcul montant'!$Q$4*M8</f>
        <v>0</v>
      </c>
    </row>
    <row r="9" spans="1:15" x14ac:dyDescent="0.25">
      <c r="A9" s="22" t="s">
        <v>24</v>
      </c>
      <c r="B9" s="21"/>
      <c r="C9" s="69">
        <f>SUM('Droit local'!B18:M18)</f>
        <v>31</v>
      </c>
      <c r="D9" s="70"/>
      <c r="E9" s="29">
        <f>SUM('Droit local'!G31:I31)</f>
        <v>12</v>
      </c>
      <c r="F9" s="20">
        <f>'Calcul montant'!$L$5*E9</f>
        <v>10645.161290322581</v>
      </c>
      <c r="G9" s="29">
        <f>SUM(Commun!G31:J31)</f>
        <v>31</v>
      </c>
      <c r="H9" s="20">
        <f>'Calcul montant'!$M$5*G9</f>
        <v>24750</v>
      </c>
      <c r="I9" s="31">
        <f>SUM('Commun (2)'!G31:J31)</f>
        <v>0</v>
      </c>
      <c r="J9" s="20">
        <f>'Calcul montant'!$N$5*I9</f>
        <v>0</v>
      </c>
      <c r="K9" s="29">
        <f>SUM(Convention!G31:J31)</f>
        <v>31</v>
      </c>
      <c r="L9" s="20">
        <f>'Calcul montant'!$P$5*K9</f>
        <v>16500</v>
      </c>
      <c r="M9" s="31">
        <f>SUM('Convention (2)'!G31:J31)</f>
        <v>0</v>
      </c>
      <c r="N9" s="20">
        <f>'Calcul montant'!$Q$5*M9</f>
        <v>0</v>
      </c>
    </row>
    <row r="10" spans="1:15" x14ac:dyDescent="0.25">
      <c r="A10" s="19" t="s">
        <v>25</v>
      </c>
      <c r="B10" s="24"/>
      <c r="C10" s="71">
        <f>SUM('Droit local'!B19:M19)</f>
        <v>24</v>
      </c>
      <c r="D10" s="72"/>
      <c r="E10" s="28">
        <f>SUM('Droit local'!G32:I32)</f>
        <v>0</v>
      </c>
      <c r="F10" s="23">
        <f>'Calcul montant'!$L$4*E10</f>
        <v>0</v>
      </c>
      <c r="G10" s="28">
        <f>SUM(Commun!G32:J32)</f>
        <v>24</v>
      </c>
      <c r="H10" s="23">
        <f>'Calcul montant'!$M$4*G10</f>
        <v>19800</v>
      </c>
      <c r="I10" s="38">
        <f>SUM('Commun (2)'!G32:J32)</f>
        <v>0</v>
      </c>
      <c r="J10" s="23">
        <f>'Calcul montant'!$N$4*I10</f>
        <v>0</v>
      </c>
      <c r="K10" s="28">
        <f>SUM(Convention!G32:J32)</f>
        <v>24</v>
      </c>
      <c r="L10" s="23">
        <f>'Calcul montant'!$P$4*K10</f>
        <v>13200</v>
      </c>
      <c r="M10" s="38">
        <f>SUM('Convention (2)'!G32:J32)</f>
        <v>0</v>
      </c>
      <c r="N10" s="23">
        <f>'Calcul montant'!$Q$4*M10</f>
        <v>0</v>
      </c>
    </row>
    <row r="11" spans="1:15" x14ac:dyDescent="0.25">
      <c r="A11" s="22" t="s">
        <v>26</v>
      </c>
      <c r="B11" s="21"/>
      <c r="C11" s="69">
        <f>SUM('Droit local'!B20:M20)</f>
        <v>0</v>
      </c>
      <c r="D11" s="70"/>
      <c r="E11" s="29">
        <f>SUM('Droit local'!G33:I33)</f>
        <v>0</v>
      </c>
      <c r="F11" s="20">
        <f>'Calcul montant'!$L$5*E11</f>
        <v>0</v>
      </c>
      <c r="G11" s="29">
        <f>SUM(Commun!G33:J33)</f>
        <v>0</v>
      </c>
      <c r="H11" s="20">
        <f>'Calcul montant'!$M$5*G11</f>
        <v>0</v>
      </c>
      <c r="I11" s="31">
        <f>SUM('Commun (2)'!G33:J33)</f>
        <v>0</v>
      </c>
      <c r="J11" s="20">
        <f>'Calcul montant'!$N$5*I11</f>
        <v>0</v>
      </c>
      <c r="K11" s="29">
        <f>SUM(Convention!G33:J33)</f>
        <v>0</v>
      </c>
      <c r="L11" s="20">
        <f>'Calcul montant'!$P$5*K11</f>
        <v>0</v>
      </c>
      <c r="M11" s="31">
        <f>SUM('Convention (2)'!G33:J33)</f>
        <v>0</v>
      </c>
      <c r="N11" s="20">
        <f>'Calcul montant'!$Q$5*M11</f>
        <v>0</v>
      </c>
    </row>
    <row r="12" spans="1:15" x14ac:dyDescent="0.25">
      <c r="A12" s="19" t="s">
        <v>27</v>
      </c>
      <c r="B12" s="24"/>
      <c r="C12" s="71">
        <f>SUM('Droit local'!B21:M21)</f>
        <v>0</v>
      </c>
      <c r="D12" s="72"/>
      <c r="E12" s="28">
        <f>SUM('Droit local'!G34:I34)</f>
        <v>0</v>
      </c>
      <c r="F12" s="23">
        <f>'Calcul montant'!$L$5*E12</f>
        <v>0</v>
      </c>
      <c r="G12" s="28">
        <f>SUM(Commun!G34:J34)</f>
        <v>0</v>
      </c>
      <c r="H12" s="23">
        <f>'Calcul montant'!$M$5*G12</f>
        <v>0</v>
      </c>
      <c r="I12" s="38">
        <f>SUM('Commun (2)'!G34:J34)</f>
        <v>0</v>
      </c>
      <c r="J12" s="23">
        <f>'Calcul montant'!$N$5*I12</f>
        <v>0</v>
      </c>
      <c r="K12" s="28">
        <f>SUM(Convention!G34:J34)</f>
        <v>0</v>
      </c>
      <c r="L12" s="23">
        <f>'Calcul montant'!$P$5*K12</f>
        <v>0</v>
      </c>
      <c r="M12" s="38">
        <f>SUM('Convention (2)'!G34:J34)</f>
        <v>0</v>
      </c>
      <c r="N12" s="23">
        <f>'Calcul montant'!$Q$5*M12</f>
        <v>0</v>
      </c>
    </row>
    <row r="13" spans="1:15" x14ac:dyDescent="0.25">
      <c r="A13" s="22" t="s">
        <v>28</v>
      </c>
      <c r="B13" s="21"/>
      <c r="C13" s="69">
        <f>SUM('Droit local'!B22:M22)</f>
        <v>0</v>
      </c>
      <c r="D13" s="70"/>
      <c r="E13" s="29">
        <f>SUM('Droit local'!G35:I35)</f>
        <v>0</v>
      </c>
      <c r="F13" s="20">
        <f>'Calcul montant'!$L$4*E13</f>
        <v>0</v>
      </c>
      <c r="G13" s="29">
        <f>SUM(Commun!G35:J35)</f>
        <v>0</v>
      </c>
      <c r="H13" s="20">
        <f>'Calcul montant'!$M$4*G13</f>
        <v>0</v>
      </c>
      <c r="I13" s="31">
        <f>SUM('Commun (2)'!G35:J35)</f>
        <v>0</v>
      </c>
      <c r="J13" s="20">
        <f>'Calcul montant'!$N$4*I13</f>
        <v>0</v>
      </c>
      <c r="K13" s="29">
        <f>SUM(Convention!G35:J35)</f>
        <v>0</v>
      </c>
      <c r="L13" s="20">
        <f>'Calcul montant'!$P$4*K13</f>
        <v>0</v>
      </c>
      <c r="M13" s="31">
        <f>SUM('Convention (2)'!G35:J35)</f>
        <v>0</v>
      </c>
      <c r="N13" s="20">
        <f>'Calcul montant'!$Q$4*M13</f>
        <v>0</v>
      </c>
      <c r="O13" s="53"/>
    </row>
    <row r="14" spans="1:15" x14ac:dyDescent="0.25">
      <c r="A14" s="19" t="s">
        <v>29</v>
      </c>
      <c r="B14" s="24"/>
      <c r="C14" s="71">
        <f>SUM('Droit local'!B23:M23)</f>
        <v>0</v>
      </c>
      <c r="D14" s="72"/>
      <c r="E14" s="28">
        <f>SUM('Droit local'!G36:I36)</f>
        <v>0</v>
      </c>
      <c r="F14" s="23">
        <f>'Calcul montant'!$L$5*E14</f>
        <v>0</v>
      </c>
      <c r="G14" s="28">
        <f>SUM(Commun!G36:J36)</f>
        <v>0</v>
      </c>
      <c r="H14" s="23">
        <f>'Calcul montant'!$M$5*G14</f>
        <v>0</v>
      </c>
      <c r="I14" s="38">
        <f>SUM('Commun (2)'!G36:J36)</f>
        <v>0</v>
      </c>
      <c r="J14" s="23">
        <f>'Calcul montant'!$N$5*I14</f>
        <v>0</v>
      </c>
      <c r="K14" s="28">
        <f>SUM(Convention!G36:J36)</f>
        <v>0</v>
      </c>
      <c r="L14" s="23">
        <f>'Calcul montant'!$P$5*K14</f>
        <v>0</v>
      </c>
      <c r="M14" s="38">
        <f>SUM('Convention (2)'!G36:J36)</f>
        <v>0</v>
      </c>
      <c r="N14" s="23">
        <f>'Calcul montant'!$Q$5*M14</f>
        <v>0</v>
      </c>
    </row>
    <row r="15" spans="1:15" x14ac:dyDescent="0.25">
      <c r="A15" s="22" t="s">
        <v>30</v>
      </c>
      <c r="B15" s="21"/>
      <c r="C15" s="69">
        <f>SUM('Droit local'!B24:M24)</f>
        <v>0</v>
      </c>
      <c r="D15" s="70"/>
      <c r="E15" s="29">
        <f>SUM('Droit local'!G37:I37)</f>
        <v>0</v>
      </c>
      <c r="F15" s="20">
        <f>'Calcul montant'!$L$4*E15</f>
        <v>0</v>
      </c>
      <c r="G15" s="29">
        <f>SUM(Commun!G37:J37)</f>
        <v>0</v>
      </c>
      <c r="H15" s="20">
        <f>'Calcul montant'!$M$4*G15</f>
        <v>0</v>
      </c>
      <c r="I15" s="31">
        <f>SUM('Commun (2)'!G37:J37)</f>
        <v>0</v>
      </c>
      <c r="J15" s="20">
        <f>'Calcul montant'!$N$4*I15</f>
        <v>0</v>
      </c>
      <c r="K15" s="29">
        <f>SUM(Convention!G37:J37)</f>
        <v>0</v>
      </c>
      <c r="L15" s="20">
        <f>'Calcul montant'!$P$4*K15</f>
        <v>0</v>
      </c>
      <c r="M15" s="31">
        <f>SUM('Convention (2)'!G37:J37)</f>
        <v>0</v>
      </c>
      <c r="N15" s="20">
        <f>'Calcul montant'!$Q$4*M15</f>
        <v>0</v>
      </c>
    </row>
    <row r="16" spans="1:15" ht="15.75" thickBot="1" x14ac:dyDescent="0.3">
      <c r="A16" s="27" t="s">
        <v>31</v>
      </c>
      <c r="B16" s="18"/>
      <c r="C16" s="74">
        <f>SUM('Droit local'!B25:M25)</f>
        <v>0</v>
      </c>
      <c r="D16" s="75"/>
      <c r="E16" s="30">
        <f>SUM('Droit local'!G38:I38)</f>
        <v>0</v>
      </c>
      <c r="F16" s="17">
        <f>'Calcul montant'!$L$5*E16</f>
        <v>0</v>
      </c>
      <c r="G16" s="30">
        <f>SUM(Commun!G38:J38)</f>
        <v>0</v>
      </c>
      <c r="H16" s="17">
        <f>'Calcul montant'!$M$5*G16</f>
        <v>0</v>
      </c>
      <c r="I16" s="32">
        <f>SUM('Commun (2)'!G38:J38)</f>
        <v>0</v>
      </c>
      <c r="J16" s="17">
        <f>'Calcul montant'!$N$5*I16</f>
        <v>0</v>
      </c>
      <c r="K16" s="30">
        <f>SUM(Convention!G38:J38)</f>
        <v>0</v>
      </c>
      <c r="L16" s="17">
        <f>'Calcul montant'!$P$5*K16</f>
        <v>0</v>
      </c>
      <c r="M16" s="32">
        <f>SUM('Convention (2)'!G38:J38)</f>
        <v>0</v>
      </c>
      <c r="N16" s="17">
        <f>'Calcul montant'!$Q$5*M16</f>
        <v>0</v>
      </c>
    </row>
    <row r="17" spans="1:14" ht="16.5" thickTop="1" x14ac:dyDescent="0.25">
      <c r="A17" s="16" t="s">
        <v>40</v>
      </c>
      <c r="B17" s="16"/>
      <c r="C17" s="16"/>
      <c r="D17" s="15">
        <f>SUM(C5:D16)</f>
        <v>85</v>
      </c>
      <c r="E17" s="15">
        <f t="shared" ref="E17:N17" si="0">SUM(E5:E16)</f>
        <v>42</v>
      </c>
      <c r="F17" s="15">
        <f t="shared" si="0"/>
        <v>38145.161290322583</v>
      </c>
      <c r="G17" s="15">
        <f t="shared" si="0"/>
        <v>78</v>
      </c>
      <c r="H17" s="15">
        <f t="shared" si="0"/>
        <v>63525</v>
      </c>
      <c r="I17" s="15">
        <f t="shared" si="0"/>
        <v>0</v>
      </c>
      <c r="J17" s="15">
        <f t="shared" si="0"/>
        <v>0</v>
      </c>
      <c r="K17" s="15">
        <f t="shared" si="0"/>
        <v>75</v>
      </c>
      <c r="L17" s="15">
        <f t="shared" si="0"/>
        <v>40700</v>
      </c>
      <c r="M17" s="15">
        <f t="shared" si="0"/>
        <v>0</v>
      </c>
      <c r="N17" s="15">
        <f t="shared" si="0"/>
        <v>0</v>
      </c>
    </row>
  </sheetData>
  <mergeCells count="16">
    <mergeCell ref="C8:D8"/>
    <mergeCell ref="C9:D9"/>
    <mergeCell ref="C10:D10"/>
    <mergeCell ref="C16:D16"/>
    <mergeCell ref="C11:D11"/>
    <mergeCell ref="C12:D12"/>
    <mergeCell ref="C13:D13"/>
    <mergeCell ref="C14:D14"/>
    <mergeCell ref="C15:D15"/>
    <mergeCell ref="K2:N3"/>
    <mergeCell ref="C2:D4"/>
    <mergeCell ref="C5:D5"/>
    <mergeCell ref="C6:D6"/>
    <mergeCell ref="C7:D7"/>
    <mergeCell ref="E2:F3"/>
    <mergeCell ref="G2:J3"/>
  </mergeCells>
  <pageMargins left="0.7" right="0.7" top="0.75" bottom="0.75" header="0.3" footer="0.3"/>
  <pageSetup paperSize="9" orientation="portrait" r:id="rId1"/>
  <ignoredErrors>
    <ignoredError sqref="F8:N16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F17"/>
  <sheetViews>
    <sheetView workbookViewId="0">
      <selection activeCell="K17" sqref="K17"/>
    </sheetView>
  </sheetViews>
  <sheetFormatPr baseColWidth="10" defaultRowHeight="15" x14ac:dyDescent="0.25"/>
  <sheetData>
    <row r="2" spans="1:6" x14ac:dyDescent="0.25">
      <c r="C2" s="67" t="s">
        <v>47</v>
      </c>
      <c r="D2" s="67"/>
      <c r="E2" s="61" t="s">
        <v>52</v>
      </c>
      <c r="F2" s="63"/>
    </row>
    <row r="3" spans="1:6" x14ac:dyDescent="0.25">
      <c r="C3" s="67"/>
      <c r="D3" s="67"/>
      <c r="E3" s="64"/>
      <c r="F3" s="66"/>
    </row>
    <row r="4" spans="1:6" x14ac:dyDescent="0.25">
      <c r="C4" s="67"/>
      <c r="D4" s="67"/>
      <c r="E4" s="25" t="s">
        <v>51</v>
      </c>
      <c r="F4" s="25" t="s">
        <v>50</v>
      </c>
    </row>
    <row r="5" spans="1:6" x14ac:dyDescent="0.25">
      <c r="A5" s="22" t="s">
        <v>41</v>
      </c>
      <c r="B5" s="21"/>
      <c r="C5" s="69">
        <f>SUM('Tableau comparatif'!C5:D5)</f>
        <v>0</v>
      </c>
      <c r="D5" s="70"/>
      <c r="E5" s="23">
        <f>IF((C5*'Calcul montant'!$C$10)-(3*'Calcul montant'!$C$10)&lt;0.001,,(C5*'Calcul montant'!$C$10)-(3*'Calcul montant'!$C$10))</f>
        <v>0</v>
      </c>
      <c r="F5" s="23">
        <f>IF((C5*'Calcul montant'!$C$17)-(3*'Calcul montant'!$C$17)&lt;0.001,,(C5*'Calcul montant'!$C$17)-(3*'Calcul montant'!$C$17))</f>
        <v>0</v>
      </c>
    </row>
    <row r="6" spans="1:6" x14ac:dyDescent="0.25">
      <c r="A6" s="19" t="s">
        <v>21</v>
      </c>
      <c r="B6" s="24"/>
      <c r="C6" s="71">
        <f>SUM('Tableau comparatif'!C6:D6)</f>
        <v>0</v>
      </c>
      <c r="D6" s="72"/>
      <c r="E6" s="23">
        <f>IF((C6*'Calcul montant'!$C$10)-(3*'Calcul montant'!$C$10)&lt;0.001,,(C6*'Calcul montant'!$C$10)-(3*'Calcul montant'!$C$10))</f>
        <v>0</v>
      </c>
      <c r="F6" s="23">
        <f>IF((C6*'Calcul montant'!$C$17)-(3*'Calcul montant'!$C$17)&lt;0.001,,(C6*'Calcul montant'!$C$17)-(3*'Calcul montant'!$C$17))</f>
        <v>0</v>
      </c>
    </row>
    <row r="7" spans="1:6" x14ac:dyDescent="0.25">
      <c r="A7" s="22" t="s">
        <v>22</v>
      </c>
      <c r="B7" s="21"/>
      <c r="C7" s="69">
        <f>SUM('Tableau comparatif'!C7:D7)</f>
        <v>0</v>
      </c>
      <c r="D7" s="70"/>
      <c r="E7" s="23">
        <f>IF((C7*'Calcul montant'!$C$10)-(3*'Calcul montant'!$C$10)&lt;0.001,,(C7*'Calcul montant'!$C$10)-(3*'Calcul montant'!$C$10))</f>
        <v>0</v>
      </c>
      <c r="F7" s="23">
        <f>IF((C7*'Calcul montant'!$C$17)-(3*'Calcul montant'!$C$17)&lt;0.001,,(C7*'Calcul montant'!$C$17)-(3*'Calcul montant'!$C$17))</f>
        <v>0</v>
      </c>
    </row>
    <row r="8" spans="1:6" x14ac:dyDescent="0.25">
      <c r="A8" s="19" t="s">
        <v>23</v>
      </c>
      <c r="B8" s="24"/>
      <c r="C8" s="71">
        <f>SUM('Tableau comparatif'!C8:D8)</f>
        <v>30</v>
      </c>
      <c r="D8" s="72"/>
      <c r="E8" s="23">
        <f>IF((C8*'Calcul montant'!$C$10)-(3*'Calcul montant'!$C$10)&lt;0.001,,(C8*'Calcul montant'!$C$10)-(3*'Calcul montant'!$C$10))</f>
        <v>1215.3062465753424</v>
      </c>
      <c r="F8" s="23">
        <f>IF((C8*'Calcul montant'!$C$17)-(3*'Calcul montant'!$C$17)&lt;0.001,,(C8*'Calcul montant'!$C$17)-(3*'Calcul montant'!$C$17))</f>
        <v>1133.8807280547944</v>
      </c>
    </row>
    <row r="9" spans="1:6" x14ac:dyDescent="0.25">
      <c r="A9" s="22" t="s">
        <v>24</v>
      </c>
      <c r="B9" s="21"/>
      <c r="C9" s="69">
        <f>SUM('Tableau comparatif'!C9:D9)</f>
        <v>31</v>
      </c>
      <c r="D9" s="70"/>
      <c r="E9" s="23">
        <f>IF((C9*'Calcul montant'!$C$10)-(3*'Calcul montant'!$C$10)&lt;0.001,,(C9*'Calcul montant'!$C$10)-(3*'Calcul montant'!$C$10))</f>
        <v>1260.3175890410957</v>
      </c>
      <c r="F9" s="23">
        <f>IF((C9*'Calcul montant'!$C$17)-(3*'Calcul montant'!$C$17)&lt;0.001,,(C9*'Calcul montant'!$C$17)-(3*'Calcul montant'!$C$17))</f>
        <v>1175.8763105753424</v>
      </c>
    </row>
    <row r="10" spans="1:6" x14ac:dyDescent="0.25">
      <c r="A10" s="19" t="s">
        <v>25</v>
      </c>
      <c r="B10" s="24"/>
      <c r="C10" s="71">
        <f>SUM('Tableau comparatif'!C10:D10)</f>
        <v>24</v>
      </c>
      <c r="D10" s="72"/>
      <c r="E10" s="23">
        <f>IF((C10*'Calcul montant'!$C$10)-(3*'Calcul montant'!$C$10)&lt;0.001,,(C10*'Calcul montant'!$C$10)-(3*'Calcul montant'!$C$10))</f>
        <v>945.23819178082192</v>
      </c>
      <c r="F10" s="23">
        <f>IF((C10*'Calcul montant'!$C$17)-(3*'Calcul montant'!$C$17)&lt;0.001,,(C10*'Calcul montant'!$C$17)-(3*'Calcul montant'!$C$17))</f>
        <v>881.90723293150677</v>
      </c>
    </row>
    <row r="11" spans="1:6" x14ac:dyDescent="0.25">
      <c r="A11" s="22" t="s">
        <v>26</v>
      </c>
      <c r="B11" s="21"/>
      <c r="C11" s="69">
        <f>SUM('Tableau comparatif'!C11:D11)</f>
        <v>0</v>
      </c>
      <c r="D11" s="70"/>
      <c r="E11" s="23">
        <f>IF((C11*'Calcul montant'!$C$10)-(3*'Calcul montant'!$C$10)&lt;0.001,,(C11*'Calcul montant'!$C$10)-(3*'Calcul montant'!$C$10))</f>
        <v>0</v>
      </c>
      <c r="F11" s="23">
        <f>IF((C11*'Calcul montant'!$C$17)-(3*'Calcul montant'!$C$17)&lt;0.001,,(C11*'Calcul montant'!$C$17)-(3*'Calcul montant'!$C$17))</f>
        <v>0</v>
      </c>
    </row>
    <row r="12" spans="1:6" x14ac:dyDescent="0.25">
      <c r="A12" s="19" t="s">
        <v>27</v>
      </c>
      <c r="B12" s="24"/>
      <c r="C12" s="71">
        <f>SUM('Tableau comparatif'!C12:D12)</f>
        <v>0</v>
      </c>
      <c r="D12" s="72"/>
      <c r="E12" s="23">
        <f>IF((C12*'Calcul montant'!$C$10)-(3*'Calcul montant'!$C$10)&lt;0.001,,(C12*'Calcul montant'!$C$10)-(3*'Calcul montant'!$C$10))</f>
        <v>0</v>
      </c>
      <c r="F12" s="23">
        <f>IF((C12*'Calcul montant'!$C$17)-(3*'Calcul montant'!$C$17)&lt;0.001,,(C12*'Calcul montant'!$C$17)-(3*'Calcul montant'!$C$17))</f>
        <v>0</v>
      </c>
    </row>
    <row r="13" spans="1:6" x14ac:dyDescent="0.25">
      <c r="A13" s="22" t="s">
        <v>28</v>
      </c>
      <c r="B13" s="21"/>
      <c r="C13" s="69">
        <f>SUM('Tableau comparatif'!C13:D13)</f>
        <v>0</v>
      </c>
      <c r="D13" s="70"/>
      <c r="E13" s="23">
        <f>IF((C13*'Calcul montant'!$C$10)-(3*'Calcul montant'!$C$10)&lt;0.001,,(C13*'Calcul montant'!$C$10)-(3*'Calcul montant'!$C$10))</f>
        <v>0</v>
      </c>
      <c r="F13" s="23">
        <f>IF((C13*'Calcul montant'!$C$17)-(3*'Calcul montant'!$C$17)&lt;0.001,,(C13*'Calcul montant'!$C$17)-(3*'Calcul montant'!$C$17))</f>
        <v>0</v>
      </c>
    </row>
    <row r="14" spans="1:6" x14ac:dyDescent="0.25">
      <c r="A14" s="19" t="s">
        <v>29</v>
      </c>
      <c r="B14" s="24"/>
      <c r="C14" s="71">
        <f>SUM('Tableau comparatif'!C14:D14)</f>
        <v>0</v>
      </c>
      <c r="D14" s="72"/>
      <c r="E14" s="23">
        <f>IF((C14*'Calcul montant'!$C$10)-(3*'Calcul montant'!$C$10)&lt;0.001,,(C14*'Calcul montant'!$C$10)-(3*'Calcul montant'!$C$10))</f>
        <v>0</v>
      </c>
      <c r="F14" s="23">
        <f>IF((C14*'Calcul montant'!$C$17)-(3*'Calcul montant'!$C$17)&lt;0.001,,(C14*'Calcul montant'!$C$17)-(3*'Calcul montant'!$C$17))</f>
        <v>0</v>
      </c>
    </row>
    <row r="15" spans="1:6" x14ac:dyDescent="0.25">
      <c r="A15" s="22" t="s">
        <v>30</v>
      </c>
      <c r="B15" s="21"/>
      <c r="C15" s="69">
        <f>SUM('Tableau comparatif'!C15:D15)</f>
        <v>0</v>
      </c>
      <c r="D15" s="70"/>
      <c r="E15" s="23">
        <f>IF((C15*'Calcul montant'!$C$10)-(3*'Calcul montant'!$C$10)&lt;0.001,,(C15*'Calcul montant'!$C$10)-(3*'Calcul montant'!$C$10))</f>
        <v>0</v>
      </c>
      <c r="F15" s="23">
        <f>IF((C15*'Calcul montant'!$C$17)-(3*'Calcul montant'!$C$17)&lt;0.001,,(C15*'Calcul montant'!$C$17)-(3*'Calcul montant'!$C$17))</f>
        <v>0</v>
      </c>
    </row>
    <row r="16" spans="1:6" x14ac:dyDescent="0.25">
      <c r="A16" s="19" t="s">
        <v>31</v>
      </c>
      <c r="B16" s="54"/>
      <c r="C16" s="71">
        <f>SUM('Tableau comparatif'!C16:D16)</f>
        <v>0</v>
      </c>
      <c r="D16" s="72"/>
      <c r="E16" s="23">
        <f>IF((C16*'Calcul montant'!$C$10)-(3*'Calcul montant'!$C$10)&lt;0.001,,(C16*'Calcul montant'!$C$10)-(3*'Calcul montant'!$C$10))</f>
        <v>0</v>
      </c>
      <c r="F16" s="23">
        <f>IF((C16*'Calcul montant'!$C$17)-(3*'Calcul montant'!$C$17)&lt;0.001,,(C16*'Calcul montant'!$C$17)-(3*'Calcul montant'!$C$17))</f>
        <v>0</v>
      </c>
    </row>
    <row r="17" spans="1:6" ht="15.75" x14ac:dyDescent="0.25">
      <c r="A17" s="15" t="s">
        <v>40</v>
      </c>
      <c r="B17" s="16"/>
      <c r="C17" s="16"/>
      <c r="D17" s="16"/>
      <c r="E17" s="40">
        <f>SUM(E5:E16)</f>
        <v>3420.8620273972601</v>
      </c>
      <c r="F17" s="39">
        <f>SUM(F5:F16)</f>
        <v>3191.6642715616435</v>
      </c>
    </row>
  </sheetData>
  <mergeCells count="14">
    <mergeCell ref="C14:D14"/>
    <mergeCell ref="C15:D15"/>
    <mergeCell ref="C16:D16"/>
    <mergeCell ref="C12:D12"/>
    <mergeCell ref="E2:F3"/>
    <mergeCell ref="C5:D5"/>
    <mergeCell ref="C6:D6"/>
    <mergeCell ref="C7:D7"/>
    <mergeCell ref="C13:D13"/>
    <mergeCell ref="C8:D8"/>
    <mergeCell ref="C9:D9"/>
    <mergeCell ref="C10:D10"/>
    <mergeCell ref="C11:D11"/>
    <mergeCell ref="C2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20"/>
  <sheetViews>
    <sheetView topLeftCell="B1" workbookViewId="0">
      <selection activeCell="M12" sqref="M12"/>
    </sheetView>
  </sheetViews>
  <sheetFormatPr baseColWidth="10" defaultRowHeight="15" x14ac:dyDescent="0.25"/>
  <cols>
    <col min="1" max="1" width="26.85546875" bestFit="1" customWidth="1"/>
    <col min="11" max="11" width="11.85546875" bestFit="1" customWidth="1"/>
  </cols>
  <sheetData>
    <row r="1" spans="1:17" x14ac:dyDescent="0.25">
      <c r="A1" s="41" t="s">
        <v>53</v>
      </c>
      <c r="B1" s="42"/>
      <c r="C1" s="43">
        <f>IF('Information Absence'!E8&gt;2738.19,2738.19,'Information Absence'!E8)</f>
        <v>2738.19</v>
      </c>
      <c r="D1" s="42"/>
      <c r="E1" s="42"/>
      <c r="F1" s="42"/>
      <c r="G1" s="42"/>
      <c r="H1" s="42"/>
    </row>
    <row r="2" spans="1:17" x14ac:dyDescent="0.25">
      <c r="A2" s="41"/>
      <c r="B2" s="42"/>
      <c r="C2" s="44"/>
      <c r="D2" s="42"/>
      <c r="E2" s="42"/>
      <c r="F2" s="42"/>
      <c r="G2" s="42"/>
      <c r="H2" s="42"/>
      <c r="J2" s="50">
        <f>'Information Absence'!E8</f>
        <v>27500</v>
      </c>
      <c r="L2" s="51">
        <v>1</v>
      </c>
      <c r="M2" s="51">
        <v>0.9</v>
      </c>
      <c r="N2" s="52">
        <v>0.66669999999999996</v>
      </c>
      <c r="O2" s="9"/>
      <c r="P2" s="9" t="s">
        <v>63</v>
      </c>
      <c r="Q2" s="9" t="s">
        <v>64</v>
      </c>
    </row>
    <row r="3" spans="1:17" x14ac:dyDescent="0.25">
      <c r="A3" s="41" t="s">
        <v>54</v>
      </c>
      <c r="B3" s="42"/>
      <c r="C3" s="43">
        <f>IF('Information Absence'!E9&gt;2738.19,2738.19,'Information Absence'!E9)</f>
        <v>2738.19</v>
      </c>
      <c r="D3" s="42"/>
      <c r="E3" s="42"/>
      <c r="F3" s="42"/>
      <c r="G3" s="42"/>
      <c r="H3" s="42"/>
      <c r="J3" s="50">
        <f>'Information Absence'!E9</f>
        <v>16000</v>
      </c>
      <c r="L3" s="9">
        <f>J2/28</f>
        <v>982.14285714285711</v>
      </c>
      <c r="M3" s="9">
        <f>J2/28*90%</f>
        <v>883.92857142857144</v>
      </c>
      <c r="N3" s="9">
        <f>J2/28*66.67%</f>
        <v>654.79464285714289</v>
      </c>
      <c r="O3" s="9"/>
      <c r="P3" s="9">
        <f>J2/28*'Information Absence'!F16/100</f>
        <v>589.28571428571422</v>
      </c>
      <c r="Q3" s="9">
        <f>J2/28*'Information Absence'!F18/100</f>
        <v>589.28571428571422</v>
      </c>
    </row>
    <row r="4" spans="1:17" x14ac:dyDescent="0.25">
      <c r="A4" s="41"/>
      <c r="B4" s="42"/>
      <c r="C4" s="44"/>
      <c r="D4" s="42"/>
      <c r="E4" s="42"/>
      <c r="F4" s="42"/>
      <c r="G4" s="42"/>
      <c r="H4" s="42"/>
      <c r="J4" s="50">
        <f>'Information Absence'!E10</f>
        <v>24600</v>
      </c>
      <c r="L4" s="9">
        <f>J2/30</f>
        <v>916.66666666666663</v>
      </c>
      <c r="M4" s="9">
        <f>J2/30*90%</f>
        <v>825</v>
      </c>
      <c r="N4" s="9">
        <f>J2/30*66.67%</f>
        <v>611.14166666666665</v>
      </c>
      <c r="O4" s="9"/>
      <c r="P4" s="9">
        <f>J2/30*'Information Absence'!F16/100</f>
        <v>550</v>
      </c>
      <c r="Q4" s="9">
        <f>J2/100</f>
        <v>275</v>
      </c>
    </row>
    <row r="5" spans="1:17" x14ac:dyDescent="0.25">
      <c r="A5" s="41" t="s">
        <v>55</v>
      </c>
      <c r="B5" s="42"/>
      <c r="C5" s="43">
        <f>IF('Information Absence'!E10&gt;2738.19,2738.19,'Information Absence'!E10)</f>
        <v>2738.19</v>
      </c>
      <c r="D5" s="42"/>
      <c r="E5" s="42"/>
      <c r="F5" s="42"/>
      <c r="G5" s="42"/>
      <c r="H5" s="42"/>
      <c r="L5" s="9">
        <f>J2/31</f>
        <v>887.09677419354841</v>
      </c>
      <c r="M5" s="9">
        <f>J2/31*90%</f>
        <v>798.38709677419354</v>
      </c>
      <c r="N5" s="9">
        <f>J2/31*66.67%</f>
        <v>591.42741935483878</v>
      </c>
      <c r="O5" s="9"/>
      <c r="P5" s="9">
        <f>J2/31*'Information Absence'!F16/100</f>
        <v>532.25806451612902</v>
      </c>
      <c r="Q5" s="9">
        <f>J2/31*'Information Absence'!F18/100</f>
        <v>532.25806451612902</v>
      </c>
    </row>
    <row r="6" spans="1:17" x14ac:dyDescent="0.25">
      <c r="A6" s="41"/>
      <c r="B6" s="42"/>
      <c r="C6" s="44"/>
      <c r="D6" s="42"/>
      <c r="E6" s="41" t="s">
        <v>56</v>
      </c>
      <c r="F6" s="41"/>
      <c r="G6" s="41"/>
      <c r="H6" s="45">
        <v>0</v>
      </c>
    </row>
    <row r="7" spans="1:17" x14ac:dyDescent="0.25">
      <c r="A7" s="42"/>
      <c r="B7" s="42"/>
      <c r="C7" s="42"/>
      <c r="D7" s="42"/>
      <c r="E7" s="41"/>
      <c r="F7" s="41"/>
      <c r="G7" s="41"/>
      <c r="H7" s="41"/>
    </row>
    <row r="8" spans="1:17" x14ac:dyDescent="0.25">
      <c r="A8" s="42"/>
      <c r="B8" s="42"/>
      <c r="C8" s="42"/>
      <c r="D8" s="42"/>
      <c r="E8" s="42"/>
      <c r="F8" s="42"/>
      <c r="G8" s="42"/>
      <c r="H8" s="42"/>
    </row>
    <row r="9" spans="1:17" x14ac:dyDescent="0.25">
      <c r="A9" s="42"/>
      <c r="B9" s="42"/>
      <c r="C9" s="42"/>
      <c r="D9" s="42"/>
      <c r="E9" s="46" t="s">
        <v>57</v>
      </c>
      <c r="F9" s="46"/>
      <c r="G9" s="46"/>
      <c r="H9" s="45" t="e">
        <v>#REF!</v>
      </c>
    </row>
    <row r="10" spans="1:17" x14ac:dyDescent="0.25">
      <c r="A10" s="41" t="s">
        <v>58</v>
      </c>
      <c r="B10" s="42"/>
      <c r="C10" s="45">
        <f>((C1+C3+C5)/91.25)*50%</f>
        <v>45.011342465753422</v>
      </c>
      <c r="D10" s="42"/>
      <c r="E10" s="46"/>
      <c r="F10" s="46"/>
      <c r="G10" s="46"/>
      <c r="H10" s="41"/>
    </row>
    <row r="11" spans="1:17" x14ac:dyDescent="0.25">
      <c r="A11" s="41"/>
      <c r="B11" s="42"/>
      <c r="C11" s="45"/>
      <c r="D11" s="42"/>
      <c r="E11" s="42"/>
      <c r="F11" s="42"/>
      <c r="G11" s="42"/>
      <c r="H11" s="42"/>
    </row>
    <row r="12" spans="1:17" x14ac:dyDescent="0.25">
      <c r="A12" s="42"/>
      <c r="B12" s="42"/>
      <c r="C12" s="42"/>
      <c r="D12" s="42"/>
      <c r="E12" s="42"/>
      <c r="F12" s="42"/>
      <c r="G12" s="42"/>
      <c r="H12" s="42"/>
      <c r="K12" s="9">
        <f>L4*12</f>
        <v>11000</v>
      </c>
    </row>
    <row r="13" spans="1:17" ht="45" x14ac:dyDescent="0.25">
      <c r="A13" s="47" t="s">
        <v>59</v>
      </c>
      <c r="B13" s="42"/>
      <c r="C13" s="48">
        <f>((C1+C3+C5)/91.25)*66.66%</f>
        <v>60.009121775342457</v>
      </c>
      <c r="D13" s="42"/>
      <c r="E13" s="42"/>
      <c r="F13" s="42"/>
      <c r="G13" s="42"/>
      <c r="H13" s="42"/>
    </row>
    <row r="14" spans="1:17" x14ac:dyDescent="0.25">
      <c r="A14" s="47"/>
      <c r="B14" s="42"/>
      <c r="C14" s="48"/>
      <c r="D14" s="42"/>
      <c r="E14" s="42"/>
      <c r="F14" s="42"/>
      <c r="G14" s="42"/>
      <c r="H14" s="42"/>
    </row>
    <row r="15" spans="1:17" x14ac:dyDescent="0.25">
      <c r="A15" s="47"/>
      <c r="B15" s="42"/>
      <c r="C15" s="48"/>
      <c r="D15" s="42"/>
      <c r="E15" s="42"/>
      <c r="F15" s="42"/>
      <c r="G15" s="42"/>
      <c r="H15" s="42"/>
    </row>
    <row r="16" spans="1:17" x14ac:dyDescent="0.25">
      <c r="A16" s="42"/>
      <c r="B16" s="42"/>
      <c r="C16" s="42"/>
      <c r="D16" s="42"/>
      <c r="E16" s="42"/>
      <c r="F16" s="42"/>
      <c r="G16" s="42"/>
      <c r="H16" s="42"/>
    </row>
    <row r="17" spans="1:8" ht="30" x14ac:dyDescent="0.25">
      <c r="A17" s="47" t="s">
        <v>60</v>
      </c>
      <c r="B17" s="42"/>
      <c r="C17" s="45">
        <f>C10*93.3%</f>
        <v>41.995582520547941</v>
      </c>
      <c r="D17" s="42"/>
      <c r="E17" s="42"/>
      <c r="F17" s="42"/>
      <c r="G17" s="42"/>
      <c r="H17" s="42"/>
    </row>
    <row r="18" spans="1:8" x14ac:dyDescent="0.25">
      <c r="A18" s="42"/>
      <c r="B18" s="42"/>
      <c r="C18" s="42"/>
      <c r="D18" s="42"/>
      <c r="E18" s="42"/>
      <c r="F18" s="42"/>
      <c r="G18" s="42"/>
      <c r="H18" s="42"/>
    </row>
    <row r="19" spans="1:8" ht="30" x14ac:dyDescent="0.25">
      <c r="A19" s="47" t="s">
        <v>61</v>
      </c>
      <c r="B19" s="42"/>
      <c r="C19" s="45">
        <f>C13*93.3%</f>
        <v>55.988510616394507</v>
      </c>
      <c r="D19" s="42"/>
      <c r="E19" s="42"/>
      <c r="F19" s="42"/>
      <c r="G19" s="45" t="s">
        <v>62</v>
      </c>
      <c r="H19" s="42"/>
    </row>
    <row r="20" spans="1:8" x14ac:dyDescent="0.25">
      <c r="A20" s="42"/>
      <c r="B20" s="42"/>
      <c r="C20" s="42"/>
      <c r="D20" s="42"/>
      <c r="E20" s="42"/>
      <c r="F20" s="42"/>
      <c r="G20" s="49">
        <f>H6</f>
        <v>0</v>
      </c>
      <c r="H20" s="42"/>
    </row>
  </sheetData>
  <dataValidations count="1">
    <dataValidation type="decimal" allowBlank="1" showInputMessage="1" showErrorMessage="1" errorTitle="Montant depassant le plafond" error="Montant Maximum 2738,19" promptTitle="Montant Maximum 2738,19" prompt="Montant Maximum 2738,19" sqref="C1:C6">
      <formula1>0</formula1>
      <formula2>2738.19</formula2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54"/>
  <sheetViews>
    <sheetView topLeftCell="A13" workbookViewId="0">
      <selection activeCell="Q14" sqref="Q14"/>
    </sheetView>
  </sheetViews>
  <sheetFormatPr baseColWidth="10" defaultRowHeight="15" x14ac:dyDescent="0.25"/>
  <cols>
    <col min="2" max="4" width="9.28515625" bestFit="1" customWidth="1"/>
    <col min="5" max="10" width="6.85546875" bestFit="1" customWidth="1"/>
    <col min="11" max="11" width="7" customWidth="1"/>
    <col min="12" max="12" width="7.140625" customWidth="1"/>
    <col min="13" max="13" width="7.42578125" customWidth="1"/>
  </cols>
  <sheetData>
    <row r="1" spans="1:15" x14ac:dyDescent="0.25">
      <c r="A1" t="s">
        <v>34</v>
      </c>
      <c r="B1" s="12">
        <f>IF('Feuille de Calcul Date'!$I$5=1,'Feuille de Calcul Date'!$F$16-'Droit local'!B14,)</f>
        <v>0</v>
      </c>
      <c r="C1" s="12">
        <f>B12-C14</f>
        <v>0</v>
      </c>
      <c r="D1" s="12">
        <f>C12-D14</f>
        <v>0</v>
      </c>
      <c r="E1" s="12">
        <f>D12-E14</f>
        <v>0</v>
      </c>
      <c r="F1" s="12">
        <f t="shared" ref="F1:M1" si="0">E12-F14</f>
        <v>0</v>
      </c>
      <c r="G1" s="12">
        <f t="shared" si="0"/>
        <v>0</v>
      </c>
      <c r="H1" s="12">
        <f t="shared" si="0"/>
        <v>0</v>
      </c>
      <c r="I1" s="12">
        <f t="shared" si="0"/>
        <v>0</v>
      </c>
      <c r="J1" s="12">
        <f t="shared" si="0"/>
        <v>0</v>
      </c>
      <c r="K1" s="12">
        <f t="shared" si="0"/>
        <v>0</v>
      </c>
      <c r="L1" s="12">
        <f t="shared" si="0"/>
        <v>0</v>
      </c>
      <c r="M1" s="12">
        <f t="shared" si="0"/>
        <v>0</v>
      </c>
      <c r="N1" s="76" t="s">
        <v>36</v>
      </c>
      <c r="O1">
        <v>31</v>
      </c>
    </row>
    <row r="2" spans="1:15" x14ac:dyDescent="0.25">
      <c r="A2" t="s">
        <v>21</v>
      </c>
      <c r="B2" s="12">
        <f>IF('Feuille de Calcul Date'!$I$5=2,'Feuille de Calcul Date'!$F$16-'Droit local'!B15,)</f>
        <v>0</v>
      </c>
      <c r="C2" s="12">
        <f t="shared" ref="C2:D4" si="1">B1-C15</f>
        <v>0</v>
      </c>
      <c r="D2" s="12">
        <f t="shared" si="1"/>
        <v>0</v>
      </c>
      <c r="E2" s="12">
        <f t="shared" ref="E2:M7" si="2">D1-E15</f>
        <v>0</v>
      </c>
      <c r="F2" s="12">
        <f t="shared" si="2"/>
        <v>0</v>
      </c>
      <c r="G2" s="12">
        <f t="shared" si="2"/>
        <v>0</v>
      </c>
      <c r="H2" s="12">
        <f t="shared" si="2"/>
        <v>0</v>
      </c>
      <c r="I2" s="12">
        <f t="shared" si="2"/>
        <v>0</v>
      </c>
      <c r="J2" s="12">
        <f t="shared" si="2"/>
        <v>0</v>
      </c>
      <c r="K2" s="12">
        <f t="shared" si="2"/>
        <v>0</v>
      </c>
      <c r="L2" s="12">
        <f t="shared" si="2"/>
        <v>0</v>
      </c>
      <c r="M2" s="12">
        <f t="shared" si="2"/>
        <v>0</v>
      </c>
      <c r="N2" s="76"/>
      <c r="O2">
        <v>28</v>
      </c>
    </row>
    <row r="3" spans="1:15" x14ac:dyDescent="0.25">
      <c r="A3" t="s">
        <v>22</v>
      </c>
      <c r="B3" s="12">
        <f>IF('Feuille de Calcul Date'!$I$5=3,'Feuille de Calcul Date'!$F$16-'Droit local'!B16,)</f>
        <v>85</v>
      </c>
      <c r="C3" s="12">
        <f t="shared" si="1"/>
        <v>0</v>
      </c>
      <c r="D3" s="12">
        <f t="shared" si="1"/>
        <v>0</v>
      </c>
      <c r="E3" s="12">
        <f t="shared" si="2"/>
        <v>0</v>
      </c>
      <c r="F3" s="12">
        <f t="shared" si="2"/>
        <v>0</v>
      </c>
      <c r="G3" s="12">
        <f t="shared" si="2"/>
        <v>0</v>
      </c>
      <c r="H3" s="12">
        <f t="shared" si="2"/>
        <v>0</v>
      </c>
      <c r="I3" s="12">
        <f t="shared" si="2"/>
        <v>0</v>
      </c>
      <c r="J3" s="12">
        <f t="shared" si="2"/>
        <v>0</v>
      </c>
      <c r="K3" s="12">
        <f t="shared" si="2"/>
        <v>0</v>
      </c>
      <c r="L3" s="12">
        <f>K2-L16</f>
        <v>0</v>
      </c>
      <c r="M3" s="12">
        <f>L2-M16</f>
        <v>0</v>
      </c>
      <c r="N3" s="76"/>
      <c r="O3">
        <v>31</v>
      </c>
    </row>
    <row r="4" spans="1:15" x14ac:dyDescent="0.25">
      <c r="A4" t="s">
        <v>23</v>
      </c>
      <c r="B4" s="12">
        <f>IF('Feuille de Calcul Date'!$I$5=4,'Feuille de Calcul Date'!$F$16-'Droit local'!B17,)</f>
        <v>0</v>
      </c>
      <c r="C4" s="12">
        <f t="shared" si="1"/>
        <v>55</v>
      </c>
      <c r="D4" s="12">
        <f t="shared" si="1"/>
        <v>0</v>
      </c>
      <c r="E4" s="12">
        <f t="shared" si="2"/>
        <v>0</v>
      </c>
      <c r="F4" s="12">
        <f t="shared" si="2"/>
        <v>0</v>
      </c>
      <c r="G4" s="12">
        <f t="shared" si="2"/>
        <v>0</v>
      </c>
      <c r="H4" s="12">
        <f t="shared" si="2"/>
        <v>0</v>
      </c>
      <c r="I4" s="12">
        <f t="shared" si="2"/>
        <v>0</v>
      </c>
      <c r="J4" s="12">
        <f t="shared" si="2"/>
        <v>0</v>
      </c>
      <c r="K4" s="12">
        <f t="shared" si="2"/>
        <v>0</v>
      </c>
      <c r="L4" s="12">
        <f>K3-L17</f>
        <v>0</v>
      </c>
      <c r="M4" s="12">
        <f>L3-M17</f>
        <v>0</v>
      </c>
      <c r="N4" s="76"/>
      <c r="O4">
        <v>30</v>
      </c>
    </row>
    <row r="5" spans="1:15" x14ac:dyDescent="0.25">
      <c r="A5" t="s">
        <v>24</v>
      </c>
      <c r="B5" s="12">
        <f>IF('Feuille de Calcul Date'!$I$5=5,'Feuille de Calcul Date'!$F$16-'Droit local'!B18,)</f>
        <v>0</v>
      </c>
      <c r="C5" s="12">
        <f t="shared" ref="C5:I12" si="3">B4-C18</f>
        <v>0</v>
      </c>
      <c r="D5" s="12">
        <f>C4-D18</f>
        <v>24</v>
      </c>
      <c r="E5" s="12">
        <f>D4-E18</f>
        <v>0</v>
      </c>
      <c r="F5" s="12">
        <f t="shared" ref="F5:M6" si="4">E4-F18</f>
        <v>0</v>
      </c>
      <c r="G5" s="12">
        <f t="shared" si="4"/>
        <v>0</v>
      </c>
      <c r="H5" s="12">
        <f t="shared" si="4"/>
        <v>0</v>
      </c>
      <c r="I5" s="12">
        <f t="shared" si="4"/>
        <v>0</v>
      </c>
      <c r="J5" s="12">
        <f t="shared" si="4"/>
        <v>0</v>
      </c>
      <c r="K5" s="12">
        <f t="shared" si="4"/>
        <v>0</v>
      </c>
      <c r="L5" s="12">
        <f t="shared" si="4"/>
        <v>0</v>
      </c>
      <c r="M5" s="12">
        <f t="shared" si="4"/>
        <v>0</v>
      </c>
      <c r="N5" s="76"/>
      <c r="O5">
        <v>31</v>
      </c>
    </row>
    <row r="6" spans="1:15" x14ac:dyDescent="0.25">
      <c r="A6" t="s">
        <v>25</v>
      </c>
      <c r="B6" s="12">
        <f>IF('Feuille de Calcul Date'!$I$5=6,'Feuille de Calcul Date'!$F$16-'Droit local'!B19,)</f>
        <v>0</v>
      </c>
      <c r="C6" s="12">
        <f t="shared" si="3"/>
        <v>0</v>
      </c>
      <c r="D6" s="12">
        <f t="shared" si="3"/>
        <v>0</v>
      </c>
      <c r="E6" s="12">
        <f>D5-E19</f>
        <v>0</v>
      </c>
      <c r="F6" s="12">
        <f t="shared" si="4"/>
        <v>0</v>
      </c>
      <c r="G6" s="12">
        <f t="shared" si="4"/>
        <v>0</v>
      </c>
      <c r="H6" s="12">
        <f t="shared" si="4"/>
        <v>0</v>
      </c>
      <c r="I6" s="12">
        <f t="shared" si="4"/>
        <v>0</v>
      </c>
      <c r="J6" s="12">
        <f t="shared" si="4"/>
        <v>0</v>
      </c>
      <c r="K6" s="12">
        <f t="shared" si="4"/>
        <v>0</v>
      </c>
      <c r="L6" s="12">
        <f t="shared" si="4"/>
        <v>0</v>
      </c>
      <c r="M6" s="12">
        <f t="shared" si="4"/>
        <v>0</v>
      </c>
      <c r="N6" s="76"/>
      <c r="O6">
        <v>30</v>
      </c>
    </row>
    <row r="7" spans="1:15" x14ac:dyDescent="0.25">
      <c r="A7" t="s">
        <v>26</v>
      </c>
      <c r="B7" s="12">
        <f>IF('Feuille de Calcul Date'!$I$5=7,'Feuille de Calcul Date'!$F$16-'Droit local'!B20,)</f>
        <v>0</v>
      </c>
      <c r="C7" s="12">
        <f t="shared" si="3"/>
        <v>0</v>
      </c>
      <c r="D7" s="12">
        <f t="shared" si="3"/>
        <v>0</v>
      </c>
      <c r="E7" s="12">
        <f t="shared" si="3"/>
        <v>0</v>
      </c>
      <c r="F7" s="12">
        <f>E6-F20</f>
        <v>0</v>
      </c>
      <c r="G7" s="12">
        <f t="shared" si="2"/>
        <v>0</v>
      </c>
      <c r="H7" s="12">
        <f t="shared" si="2"/>
        <v>0</v>
      </c>
      <c r="I7" s="12">
        <f t="shared" si="2"/>
        <v>0</v>
      </c>
      <c r="J7" s="12">
        <f t="shared" si="2"/>
        <v>0</v>
      </c>
      <c r="K7" s="12">
        <f t="shared" si="2"/>
        <v>0</v>
      </c>
      <c r="L7" s="12">
        <f>K6-L20</f>
        <v>0</v>
      </c>
      <c r="M7" s="12">
        <f>L6-M20</f>
        <v>0</v>
      </c>
      <c r="N7" s="76"/>
      <c r="O7">
        <v>31</v>
      </c>
    </row>
    <row r="8" spans="1:15" x14ac:dyDescent="0.25">
      <c r="A8" t="s">
        <v>27</v>
      </c>
      <c r="B8" s="12">
        <f>IF('Feuille de Calcul Date'!$I$5=8,'Feuille de Calcul Date'!$F$16-'Droit local'!B21,)</f>
        <v>0</v>
      </c>
      <c r="C8" s="12">
        <f t="shared" si="3"/>
        <v>0</v>
      </c>
      <c r="D8" s="12">
        <f t="shared" si="3"/>
        <v>0</v>
      </c>
      <c r="E8" s="12">
        <f t="shared" si="3"/>
        <v>0</v>
      </c>
      <c r="F8" s="12">
        <f t="shared" si="3"/>
        <v>0</v>
      </c>
      <c r="G8" s="12">
        <f>F7-G21</f>
        <v>0</v>
      </c>
      <c r="H8" s="12">
        <f t="shared" ref="H8:M8" si="5">G7-H21</f>
        <v>0</v>
      </c>
      <c r="I8" s="12">
        <f t="shared" si="5"/>
        <v>0</v>
      </c>
      <c r="J8" s="12">
        <f t="shared" si="5"/>
        <v>0</v>
      </c>
      <c r="K8" s="12">
        <f t="shared" si="5"/>
        <v>0</v>
      </c>
      <c r="L8" s="12">
        <f t="shared" si="5"/>
        <v>0</v>
      </c>
      <c r="M8" s="12">
        <f t="shared" si="5"/>
        <v>0</v>
      </c>
      <c r="N8" s="76"/>
      <c r="O8">
        <v>31</v>
      </c>
    </row>
    <row r="9" spans="1:15" x14ac:dyDescent="0.25">
      <c r="A9" t="s">
        <v>28</v>
      </c>
      <c r="B9" s="12">
        <f>IF('Feuille de Calcul Date'!$I$5=9,'Feuille de Calcul Date'!$F$16-'Droit local'!B22,)</f>
        <v>0</v>
      </c>
      <c r="C9" s="12">
        <f t="shared" si="3"/>
        <v>0</v>
      </c>
      <c r="D9" s="12">
        <f t="shared" si="3"/>
        <v>0</v>
      </c>
      <c r="E9" s="12">
        <f t="shared" si="3"/>
        <v>0</v>
      </c>
      <c r="F9" s="12">
        <f t="shared" si="3"/>
        <v>0</v>
      </c>
      <c r="G9" s="12">
        <f t="shared" si="3"/>
        <v>0</v>
      </c>
      <c r="H9" s="12">
        <f t="shared" ref="H9:M9" si="6">G8-H22</f>
        <v>0</v>
      </c>
      <c r="I9" s="12">
        <f t="shared" si="6"/>
        <v>0</v>
      </c>
      <c r="J9" s="12">
        <f t="shared" si="6"/>
        <v>0</v>
      </c>
      <c r="K9" s="12">
        <f t="shared" si="6"/>
        <v>0</v>
      </c>
      <c r="L9" s="12">
        <f t="shared" si="6"/>
        <v>0</v>
      </c>
      <c r="M9" s="12">
        <f t="shared" si="6"/>
        <v>0</v>
      </c>
      <c r="N9" s="76"/>
      <c r="O9">
        <v>30</v>
      </c>
    </row>
    <row r="10" spans="1:15" x14ac:dyDescent="0.25">
      <c r="A10" t="s">
        <v>29</v>
      </c>
      <c r="B10" s="12">
        <f>IF('Feuille de Calcul Date'!$I$5=10,'Feuille de Calcul Date'!$F$16-'Droit local'!B23,)</f>
        <v>0</v>
      </c>
      <c r="C10" s="12">
        <f t="shared" si="3"/>
        <v>0</v>
      </c>
      <c r="D10" s="12">
        <f t="shared" si="3"/>
        <v>0</v>
      </c>
      <c r="E10" s="12">
        <f t="shared" si="3"/>
        <v>0</v>
      </c>
      <c r="F10" s="12">
        <f t="shared" si="3"/>
        <v>0</v>
      </c>
      <c r="G10" s="12">
        <f t="shared" si="3"/>
        <v>0</v>
      </c>
      <c r="H10" s="12">
        <f t="shared" si="3"/>
        <v>0</v>
      </c>
      <c r="I10" s="12">
        <f>H9-I23</f>
        <v>0</v>
      </c>
      <c r="J10" s="12">
        <f>I9-J23</f>
        <v>0</v>
      </c>
      <c r="K10" s="12">
        <f>J9-K23</f>
        <v>0</v>
      </c>
      <c r="L10" s="12">
        <f>K9-L23</f>
        <v>0</v>
      </c>
      <c r="M10" s="12">
        <f>L9-M23</f>
        <v>0</v>
      </c>
      <c r="N10" s="76"/>
      <c r="O10">
        <v>31</v>
      </c>
    </row>
    <row r="11" spans="1:15" x14ac:dyDescent="0.25">
      <c r="A11" t="s">
        <v>30</v>
      </c>
      <c r="B11" s="12">
        <f>IF('Feuille de Calcul Date'!$I$5=11,'Feuille de Calcul Date'!$F$16-'Droit local'!B24,)</f>
        <v>0</v>
      </c>
      <c r="C11" s="12">
        <f t="shared" si="3"/>
        <v>0</v>
      </c>
      <c r="D11" s="12">
        <f t="shared" si="3"/>
        <v>0</v>
      </c>
      <c r="E11" s="12">
        <f t="shared" si="3"/>
        <v>0</v>
      </c>
      <c r="F11" s="12">
        <f t="shared" si="3"/>
        <v>0</v>
      </c>
      <c r="G11" s="12">
        <f t="shared" si="3"/>
        <v>0</v>
      </c>
      <c r="H11" s="12">
        <f t="shared" si="3"/>
        <v>0</v>
      </c>
      <c r="I11" s="12">
        <f t="shared" si="3"/>
        <v>0</v>
      </c>
      <c r="J11" s="12">
        <f t="shared" ref="J11:M12" si="7">I10-J24</f>
        <v>0</v>
      </c>
      <c r="K11" s="12">
        <f t="shared" si="7"/>
        <v>0</v>
      </c>
      <c r="L11" s="12">
        <f t="shared" si="7"/>
        <v>0</v>
      </c>
      <c r="M11" s="12">
        <f t="shared" si="7"/>
        <v>0</v>
      </c>
      <c r="N11" s="76"/>
      <c r="O11">
        <v>30</v>
      </c>
    </row>
    <row r="12" spans="1:15" x14ac:dyDescent="0.25">
      <c r="A12" t="s">
        <v>31</v>
      </c>
      <c r="B12" s="12">
        <f>IF('Feuille de Calcul Date'!$I$5=12,'Feuille de Calcul Date'!$F$16-'Droit local'!B25,)</f>
        <v>0</v>
      </c>
      <c r="C12" s="12">
        <f t="shared" si="3"/>
        <v>0</v>
      </c>
      <c r="D12" s="12">
        <f t="shared" si="3"/>
        <v>0</v>
      </c>
      <c r="E12" s="12">
        <f t="shared" si="3"/>
        <v>0</v>
      </c>
      <c r="F12" s="12">
        <f>E11-F25</f>
        <v>0</v>
      </c>
      <c r="G12" s="12">
        <f>F11-G25</f>
        <v>0</v>
      </c>
      <c r="H12" s="12">
        <f>G11-H25</f>
        <v>0</v>
      </c>
      <c r="I12" s="12">
        <f>H11-I25</f>
        <v>0</v>
      </c>
      <c r="J12" s="12">
        <f t="shared" si="7"/>
        <v>0</v>
      </c>
      <c r="K12" s="12">
        <f t="shared" si="7"/>
        <v>0</v>
      </c>
      <c r="L12" s="12">
        <f t="shared" si="7"/>
        <v>0</v>
      </c>
      <c r="M12" s="12">
        <f t="shared" si="7"/>
        <v>0</v>
      </c>
      <c r="N12" s="76"/>
      <c r="O12">
        <v>31</v>
      </c>
    </row>
    <row r="13" spans="1:15" x14ac:dyDescent="0.25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3"/>
    </row>
    <row r="14" spans="1:15" x14ac:dyDescent="0.25">
      <c r="A14" t="s">
        <v>34</v>
      </c>
      <c r="B14" s="11">
        <f>IF('Feuille de Calcul Date'!$I$5=1,'Droit local'!O1-'Feuille de Calcul Date'!H5,)</f>
        <v>0</v>
      </c>
      <c r="C14" s="12">
        <f>IF(B12&gt;$O$14,$O$14,B12)</f>
        <v>0</v>
      </c>
      <c r="D14" s="12">
        <f t="shared" ref="D14:M14" si="8">IF(C12&gt;$O$14,$O$14,C12)</f>
        <v>0</v>
      </c>
      <c r="E14" s="12">
        <f t="shared" si="8"/>
        <v>0</v>
      </c>
      <c r="F14" s="12">
        <f t="shared" si="8"/>
        <v>0</v>
      </c>
      <c r="G14" s="12">
        <f t="shared" si="8"/>
        <v>0</v>
      </c>
      <c r="H14" s="12">
        <f t="shared" si="8"/>
        <v>0</v>
      </c>
      <c r="I14" s="12">
        <f t="shared" si="8"/>
        <v>0</v>
      </c>
      <c r="J14" s="12">
        <f t="shared" si="8"/>
        <v>0</v>
      </c>
      <c r="K14" s="12">
        <f t="shared" si="8"/>
        <v>0</v>
      </c>
      <c r="L14" s="12">
        <f t="shared" si="8"/>
        <v>0</v>
      </c>
      <c r="M14" s="12">
        <f t="shared" si="8"/>
        <v>0</v>
      </c>
      <c r="N14" s="77" t="s">
        <v>37</v>
      </c>
      <c r="O14">
        <v>31</v>
      </c>
    </row>
    <row r="15" spans="1:15" x14ac:dyDescent="0.25">
      <c r="A15" t="s">
        <v>21</v>
      </c>
      <c r="B15" s="11">
        <f>IF('Feuille de Calcul Date'!$I$5=2,'Droit local'!O2-'Feuille de Calcul Date'!H5,)</f>
        <v>0</v>
      </c>
      <c r="C15" s="12">
        <f>IF(B1&gt;$O$15,$O$15,B1)</f>
        <v>0</v>
      </c>
      <c r="D15" s="12">
        <f t="shared" ref="D15:M15" si="9">IF(C1&gt;$O$14,$O$14,C1)</f>
        <v>0</v>
      </c>
      <c r="E15" s="12">
        <f t="shared" si="9"/>
        <v>0</v>
      </c>
      <c r="F15" s="12">
        <f t="shared" si="9"/>
        <v>0</v>
      </c>
      <c r="G15" s="12">
        <f t="shared" si="9"/>
        <v>0</v>
      </c>
      <c r="H15" s="12">
        <f t="shared" si="9"/>
        <v>0</v>
      </c>
      <c r="I15" s="12">
        <f t="shared" si="9"/>
        <v>0</v>
      </c>
      <c r="J15" s="12">
        <f t="shared" si="9"/>
        <v>0</v>
      </c>
      <c r="K15" s="12">
        <f t="shared" si="9"/>
        <v>0</v>
      </c>
      <c r="L15" s="12">
        <f t="shared" si="9"/>
        <v>0</v>
      </c>
      <c r="M15" s="12">
        <f t="shared" si="9"/>
        <v>0</v>
      </c>
      <c r="N15" s="77"/>
      <c r="O15">
        <v>28</v>
      </c>
    </row>
    <row r="16" spans="1:15" x14ac:dyDescent="0.25">
      <c r="A16" t="s">
        <v>22</v>
      </c>
      <c r="B16" s="11">
        <f>IF('Feuille de Calcul Date'!$I$5=3,'Droit local'!O3-'Feuille de Calcul Date'!H5,)</f>
        <v>0</v>
      </c>
      <c r="C16" s="12">
        <f>IF(B2&gt;$O$16,$O$16,B2)</f>
        <v>0</v>
      </c>
      <c r="D16" s="12">
        <f>IF(C2&gt;$O$14,$O$14,C2)</f>
        <v>0</v>
      </c>
      <c r="E16" s="12">
        <f t="shared" ref="E16:M16" si="10">IF(D2&gt;$O$14,$O$14,D2)</f>
        <v>0</v>
      </c>
      <c r="F16" s="12">
        <f t="shared" si="10"/>
        <v>0</v>
      </c>
      <c r="G16" s="12">
        <f t="shared" si="10"/>
        <v>0</v>
      </c>
      <c r="H16" s="12">
        <f t="shared" si="10"/>
        <v>0</v>
      </c>
      <c r="I16" s="12">
        <f t="shared" si="10"/>
        <v>0</v>
      </c>
      <c r="J16" s="12">
        <f t="shared" si="10"/>
        <v>0</v>
      </c>
      <c r="K16" s="12">
        <f t="shared" si="10"/>
        <v>0</v>
      </c>
      <c r="L16" s="12">
        <f t="shared" si="10"/>
        <v>0</v>
      </c>
      <c r="M16" s="12">
        <f t="shared" si="10"/>
        <v>0</v>
      </c>
      <c r="N16" s="77"/>
      <c r="O16">
        <v>31</v>
      </c>
    </row>
    <row r="17" spans="1:15" x14ac:dyDescent="0.25">
      <c r="A17" t="s">
        <v>23</v>
      </c>
      <c r="B17" s="11">
        <f>IF('Feuille de Calcul Date'!$I$5=4,'Droit local'!O4-'Feuille de Calcul Date'!H5,)</f>
        <v>0</v>
      </c>
      <c r="C17" s="12">
        <f>IF(B3&gt;$O$17,$O$17,B3)</f>
        <v>30</v>
      </c>
      <c r="D17" s="12">
        <f t="shared" ref="D17:M17" si="11">IF(C3&gt;$O$17,$O$17,C3)</f>
        <v>0</v>
      </c>
      <c r="E17" s="12">
        <f t="shared" si="11"/>
        <v>0</v>
      </c>
      <c r="F17" s="12">
        <f t="shared" si="11"/>
        <v>0</v>
      </c>
      <c r="G17" s="12">
        <f t="shared" si="11"/>
        <v>0</v>
      </c>
      <c r="H17" s="12">
        <f t="shared" si="11"/>
        <v>0</v>
      </c>
      <c r="I17" s="12">
        <f t="shared" si="11"/>
        <v>0</v>
      </c>
      <c r="J17" s="12">
        <f t="shared" si="11"/>
        <v>0</v>
      </c>
      <c r="K17" s="12">
        <f t="shared" si="11"/>
        <v>0</v>
      </c>
      <c r="L17" s="12">
        <f t="shared" si="11"/>
        <v>0</v>
      </c>
      <c r="M17" s="12">
        <f t="shared" si="11"/>
        <v>0</v>
      </c>
      <c r="N17" s="77"/>
      <c r="O17">
        <v>30</v>
      </c>
    </row>
    <row r="18" spans="1:15" x14ac:dyDescent="0.25">
      <c r="A18" t="s">
        <v>24</v>
      </c>
      <c r="B18" s="11">
        <f>IF('Feuille de Calcul Date'!$I$5=5,'Droit local'!O5-'Feuille de Calcul Date'!H5,)</f>
        <v>0</v>
      </c>
      <c r="C18" s="12">
        <f>IF(B4&gt;$O$18,$O$18,B4)</f>
        <v>0</v>
      </c>
      <c r="D18" s="12">
        <f>IF(C4&gt;$O$18,$O$18,C4)</f>
        <v>31</v>
      </c>
      <c r="E18" s="12">
        <f t="shared" ref="E18:M18" si="12">IF(D4&gt;$O$18,$O$18,D4)</f>
        <v>0</v>
      </c>
      <c r="F18" s="12">
        <f t="shared" si="12"/>
        <v>0</v>
      </c>
      <c r="G18" s="12">
        <f t="shared" si="12"/>
        <v>0</v>
      </c>
      <c r="H18" s="12">
        <f t="shared" si="12"/>
        <v>0</v>
      </c>
      <c r="I18" s="12">
        <f t="shared" si="12"/>
        <v>0</v>
      </c>
      <c r="J18" s="12">
        <f t="shared" si="12"/>
        <v>0</v>
      </c>
      <c r="K18" s="12">
        <f t="shared" si="12"/>
        <v>0</v>
      </c>
      <c r="L18" s="12">
        <f t="shared" si="12"/>
        <v>0</v>
      </c>
      <c r="M18" s="12">
        <f t="shared" si="12"/>
        <v>0</v>
      </c>
      <c r="N18" s="77"/>
      <c r="O18">
        <v>31</v>
      </c>
    </row>
    <row r="19" spans="1:15" x14ac:dyDescent="0.25">
      <c r="A19" t="s">
        <v>25</v>
      </c>
      <c r="B19" s="11">
        <f>IF('Feuille de Calcul Date'!$I$5=6,'Droit local'!O6-'Feuille de Calcul Date'!H5,)</f>
        <v>0</v>
      </c>
      <c r="C19" s="12">
        <f>IF(B5&gt;$O$19,$O$19,B5)</f>
        <v>0</v>
      </c>
      <c r="D19" s="12">
        <f>IF(C5&gt;$O$19,$O$19,C5)</f>
        <v>0</v>
      </c>
      <c r="E19" s="12">
        <f>IF(D5&gt;$O$19,$O$19,D5)</f>
        <v>24</v>
      </c>
      <c r="F19" s="12">
        <f t="shared" ref="F19:M19" si="13">IF(E5&gt;$O$19,$O$19,E5)</f>
        <v>0</v>
      </c>
      <c r="G19" s="12">
        <f t="shared" si="13"/>
        <v>0</v>
      </c>
      <c r="H19" s="12">
        <f t="shared" si="13"/>
        <v>0</v>
      </c>
      <c r="I19" s="12">
        <f t="shared" si="13"/>
        <v>0</v>
      </c>
      <c r="J19" s="12">
        <f t="shared" si="13"/>
        <v>0</v>
      </c>
      <c r="K19" s="12">
        <f t="shared" si="13"/>
        <v>0</v>
      </c>
      <c r="L19" s="12">
        <f t="shared" si="13"/>
        <v>0</v>
      </c>
      <c r="M19" s="12">
        <f t="shared" si="13"/>
        <v>0</v>
      </c>
      <c r="N19" s="77"/>
      <c r="O19">
        <v>30</v>
      </c>
    </row>
    <row r="20" spans="1:15" x14ac:dyDescent="0.25">
      <c r="A20" t="s">
        <v>26</v>
      </c>
      <c r="B20" s="11">
        <f>IF('Feuille de Calcul Date'!$I$5=7,'Droit local'!O7-'Feuille de Calcul Date'!H5,)</f>
        <v>0</v>
      </c>
      <c r="C20" s="12">
        <f>IF(B6&gt;$O$20,$O$20,B6)</f>
        <v>0</v>
      </c>
      <c r="D20" s="12">
        <f>IF(C6&gt;$O$20,$O$20,C6)</f>
        <v>0</v>
      </c>
      <c r="E20" s="12">
        <f>IF(D6&gt;$O$20,$O$20,D6)</f>
        <v>0</v>
      </c>
      <c r="F20" s="12">
        <f>IF(E6&gt;$O$20,$O$20,E6)</f>
        <v>0</v>
      </c>
      <c r="G20" s="12">
        <f t="shared" ref="G20:M20" si="14">IF(F6&gt;$O$20,$O$20,F6)</f>
        <v>0</v>
      </c>
      <c r="H20" s="12">
        <f t="shared" si="14"/>
        <v>0</v>
      </c>
      <c r="I20" s="12">
        <f t="shared" si="14"/>
        <v>0</v>
      </c>
      <c r="J20" s="12">
        <f t="shared" si="14"/>
        <v>0</v>
      </c>
      <c r="K20" s="12">
        <f t="shared" si="14"/>
        <v>0</v>
      </c>
      <c r="L20" s="12">
        <f t="shared" si="14"/>
        <v>0</v>
      </c>
      <c r="M20" s="12">
        <f t="shared" si="14"/>
        <v>0</v>
      </c>
      <c r="N20" s="77"/>
      <c r="O20">
        <v>31</v>
      </c>
    </row>
    <row r="21" spans="1:15" x14ac:dyDescent="0.25">
      <c r="A21" t="s">
        <v>27</v>
      </c>
      <c r="B21" s="11">
        <f>IF('Feuille de Calcul Date'!$I$5=8,'Droit local'!O8-'Feuille de Calcul Date'!H5,)</f>
        <v>0</v>
      </c>
      <c r="C21" s="12">
        <f>IF(B7&gt;$O$21,$O$21,B7)</f>
        <v>0</v>
      </c>
      <c r="D21" s="12">
        <f>IF(C7&gt;$O$21,$O$21,C7)</f>
        <v>0</v>
      </c>
      <c r="E21" s="12">
        <f>IF(D7&gt;$O$21,$O$21,D7)</f>
        <v>0</v>
      </c>
      <c r="F21" s="12">
        <f>IF(E7&gt;$O$21,$O$21,E7)</f>
        <v>0</v>
      </c>
      <c r="G21" s="12">
        <f>IF(F7&gt;$O$21,$O$21,F7)</f>
        <v>0</v>
      </c>
      <c r="H21" s="12">
        <f t="shared" ref="H21:M21" si="15">IF(G7&gt;$O$21,$O$21,G7)</f>
        <v>0</v>
      </c>
      <c r="I21" s="12">
        <f t="shared" si="15"/>
        <v>0</v>
      </c>
      <c r="J21" s="12">
        <f t="shared" si="15"/>
        <v>0</v>
      </c>
      <c r="K21" s="12">
        <f t="shared" si="15"/>
        <v>0</v>
      </c>
      <c r="L21" s="12">
        <f t="shared" si="15"/>
        <v>0</v>
      </c>
      <c r="M21" s="12">
        <f t="shared" si="15"/>
        <v>0</v>
      </c>
      <c r="N21" s="77"/>
      <c r="O21">
        <v>31</v>
      </c>
    </row>
    <row r="22" spans="1:15" x14ac:dyDescent="0.25">
      <c r="A22" t="s">
        <v>28</v>
      </c>
      <c r="B22" s="11">
        <f>IF('Feuille de Calcul Date'!$I$5=9,'Droit local'!O9-'Feuille de Calcul Date'!H5,)</f>
        <v>0</v>
      </c>
      <c r="C22" s="12">
        <f t="shared" ref="C22:M22" si="16">IF(B8&gt;$O$22,$O$22,B8)</f>
        <v>0</v>
      </c>
      <c r="D22" s="12">
        <f t="shared" si="16"/>
        <v>0</v>
      </c>
      <c r="E22" s="12">
        <f t="shared" si="16"/>
        <v>0</v>
      </c>
      <c r="F22" s="12">
        <f t="shared" si="16"/>
        <v>0</v>
      </c>
      <c r="G22" s="12">
        <f t="shared" si="16"/>
        <v>0</v>
      </c>
      <c r="H22" s="12">
        <f t="shared" si="16"/>
        <v>0</v>
      </c>
      <c r="I22" s="12">
        <f t="shared" si="16"/>
        <v>0</v>
      </c>
      <c r="J22" s="12">
        <f t="shared" si="16"/>
        <v>0</v>
      </c>
      <c r="K22" s="12">
        <f t="shared" si="16"/>
        <v>0</v>
      </c>
      <c r="L22" s="12">
        <f t="shared" si="16"/>
        <v>0</v>
      </c>
      <c r="M22" s="12">
        <f t="shared" si="16"/>
        <v>0</v>
      </c>
      <c r="N22" s="77"/>
      <c r="O22">
        <v>30</v>
      </c>
    </row>
    <row r="23" spans="1:15" x14ac:dyDescent="0.25">
      <c r="A23" t="s">
        <v>29</v>
      </c>
      <c r="B23" s="11">
        <f>IF('Feuille de Calcul Date'!$I$5=10,'Droit local'!O10-'Feuille de Calcul Date'!H5,)</f>
        <v>0</v>
      </c>
      <c r="C23" s="12">
        <f>IF(B9&gt;$O$23,$O$23,B9)</f>
        <v>0</v>
      </c>
      <c r="D23" s="12">
        <f t="shared" ref="D23:H23" si="17">IF(C9&gt;$O$23,$O$23,C9)</f>
        <v>0</v>
      </c>
      <c r="E23" s="12">
        <f t="shared" si="17"/>
        <v>0</v>
      </c>
      <c r="F23" s="12">
        <f t="shared" si="17"/>
        <v>0</v>
      </c>
      <c r="G23" s="12">
        <f t="shared" si="17"/>
        <v>0</v>
      </c>
      <c r="H23" s="12">
        <f t="shared" si="17"/>
        <v>0</v>
      </c>
      <c r="I23" s="12">
        <f>IF(H9&gt;$O$23,$O$23,H9)</f>
        <v>0</v>
      </c>
      <c r="J23" s="12">
        <f>IF(I9&gt;$O$23,$O$23,I9)</f>
        <v>0</v>
      </c>
      <c r="K23" s="12">
        <f>IF(J9&gt;$O$23,$O$23,J9)</f>
        <v>0</v>
      </c>
      <c r="L23" s="12">
        <f>IF(K9&gt;$O$23,$O$23,K9)</f>
        <v>0</v>
      </c>
      <c r="M23" s="12">
        <f>IF(L9&gt;$O$23,$O$23,L9)</f>
        <v>0</v>
      </c>
      <c r="N23" s="77"/>
      <c r="O23">
        <v>31</v>
      </c>
    </row>
    <row r="24" spans="1:15" x14ac:dyDescent="0.25">
      <c r="A24" t="s">
        <v>30</v>
      </c>
      <c r="B24" s="11">
        <f>IF('Feuille de Calcul Date'!$I$5=11,'Droit local'!O11-'Feuille de Calcul Date'!H5,)</f>
        <v>0</v>
      </c>
      <c r="C24" s="12">
        <f>IF(B10&gt;$O$24,$O$24,B10)</f>
        <v>0</v>
      </c>
      <c r="D24" s="12">
        <f t="shared" ref="D24:M24" si="18">IF(C10&gt;$O$23,$O$23,C10)</f>
        <v>0</v>
      </c>
      <c r="E24" s="12">
        <f t="shared" si="18"/>
        <v>0</v>
      </c>
      <c r="F24" s="12">
        <f t="shared" si="18"/>
        <v>0</v>
      </c>
      <c r="G24" s="12">
        <f t="shared" si="18"/>
        <v>0</v>
      </c>
      <c r="H24" s="12">
        <f t="shared" si="18"/>
        <v>0</v>
      </c>
      <c r="I24" s="12">
        <f t="shared" si="18"/>
        <v>0</v>
      </c>
      <c r="J24" s="12">
        <f t="shared" si="18"/>
        <v>0</v>
      </c>
      <c r="K24" s="12">
        <f t="shared" si="18"/>
        <v>0</v>
      </c>
      <c r="L24" s="12">
        <f t="shared" si="18"/>
        <v>0</v>
      </c>
      <c r="M24" s="12">
        <f t="shared" si="18"/>
        <v>0</v>
      </c>
      <c r="N24" s="77"/>
      <c r="O24">
        <v>30</v>
      </c>
    </row>
    <row r="25" spans="1:15" x14ac:dyDescent="0.25">
      <c r="A25" t="s">
        <v>31</v>
      </c>
      <c r="B25" s="11">
        <f>IF('Feuille de Calcul Date'!$I$5=12,'Droit local'!O12-'Feuille de Calcul Date'!H5,)</f>
        <v>0</v>
      </c>
      <c r="C25" s="12">
        <f>IF(B11&gt;$O$25,$O$25,B11)</f>
        <v>0</v>
      </c>
      <c r="D25" s="12">
        <f t="shared" ref="D25:M25" si="19">IF(C11&gt;$O$25,$O$25,C11)</f>
        <v>0</v>
      </c>
      <c r="E25" s="12">
        <f t="shared" si="19"/>
        <v>0</v>
      </c>
      <c r="F25" s="12">
        <f t="shared" si="19"/>
        <v>0</v>
      </c>
      <c r="G25" s="12">
        <f t="shared" si="19"/>
        <v>0</v>
      </c>
      <c r="H25" s="12">
        <f t="shared" si="19"/>
        <v>0</v>
      </c>
      <c r="I25" s="12">
        <f t="shared" si="19"/>
        <v>0</v>
      </c>
      <c r="J25" s="12">
        <f t="shared" si="19"/>
        <v>0</v>
      </c>
      <c r="K25" s="12">
        <f t="shared" si="19"/>
        <v>0</v>
      </c>
      <c r="L25" s="12">
        <f t="shared" si="19"/>
        <v>0</v>
      </c>
      <c r="M25" s="12">
        <f t="shared" si="19"/>
        <v>0</v>
      </c>
      <c r="N25" s="77"/>
      <c r="O25">
        <v>31</v>
      </c>
    </row>
    <row r="26" spans="1:15" x14ac:dyDescent="0.25">
      <c r="A26" s="14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5" x14ac:dyDescent="0.25">
      <c r="A27" t="s">
        <v>34</v>
      </c>
      <c r="B27" s="11">
        <f>B14</f>
        <v>0</v>
      </c>
      <c r="C27" s="11">
        <f t="shared" ref="C27:D27" si="20">C14</f>
        <v>0</v>
      </c>
      <c r="D27" s="11">
        <f t="shared" si="20"/>
        <v>0</v>
      </c>
      <c r="E27" s="11">
        <f t="shared" ref="E27" si="21">E14</f>
        <v>0</v>
      </c>
      <c r="F27" s="12"/>
      <c r="G27" s="12">
        <f t="shared" ref="G27:G28" si="22">IF(B27&gt;0.001,B27,)</f>
        <v>0</v>
      </c>
      <c r="H27" s="11">
        <f t="shared" ref="H27:H29" si="23">IF(C27+B26&lt;42,C27,42-B26)</f>
        <v>0</v>
      </c>
      <c r="I27" s="12">
        <f t="shared" ref="I27:I30" si="24">IF(C26+B25+D27&lt;42,C26,IF(42-(B25+C26)&lt;0.001,,42-(B25+C26)))</f>
        <v>0</v>
      </c>
      <c r="J27" s="12"/>
      <c r="K27" s="12"/>
      <c r="L27" s="12"/>
      <c r="M27" s="12"/>
      <c r="N27" s="78" t="s">
        <v>33</v>
      </c>
    </row>
    <row r="28" spans="1:15" x14ac:dyDescent="0.25">
      <c r="A28" t="s">
        <v>21</v>
      </c>
      <c r="B28" s="11">
        <f t="shared" ref="B28:D28" si="25">B15</f>
        <v>0</v>
      </c>
      <c r="C28" s="11">
        <f t="shared" si="25"/>
        <v>0</v>
      </c>
      <c r="D28" s="11">
        <f t="shared" si="25"/>
        <v>0</v>
      </c>
      <c r="E28" s="11">
        <f t="shared" ref="E28" si="26">E15</f>
        <v>0</v>
      </c>
      <c r="F28" s="12"/>
      <c r="G28" s="12">
        <f t="shared" si="22"/>
        <v>0</v>
      </c>
      <c r="H28" s="11">
        <f t="shared" si="23"/>
        <v>0</v>
      </c>
      <c r="I28" s="12">
        <f t="shared" si="24"/>
        <v>0</v>
      </c>
      <c r="J28" s="12"/>
      <c r="K28" s="12"/>
      <c r="L28" s="12"/>
      <c r="M28" s="12"/>
      <c r="N28" s="78"/>
    </row>
    <row r="29" spans="1:15" x14ac:dyDescent="0.25">
      <c r="A29" t="s">
        <v>22</v>
      </c>
      <c r="B29" s="11">
        <f t="shared" ref="B29:D29" si="27">B16</f>
        <v>0</v>
      </c>
      <c r="C29" s="11">
        <f t="shared" si="27"/>
        <v>0</v>
      </c>
      <c r="D29" s="11">
        <f t="shared" si="27"/>
        <v>0</v>
      </c>
      <c r="E29" s="11">
        <f t="shared" ref="E29" si="28">E16</f>
        <v>0</v>
      </c>
      <c r="F29" s="12"/>
      <c r="G29" s="12">
        <f>IF(B29&gt;0.001,B29,)</f>
        <v>0</v>
      </c>
      <c r="H29" s="11">
        <f t="shared" si="23"/>
        <v>0</v>
      </c>
      <c r="I29" s="12">
        <f t="shared" si="24"/>
        <v>0</v>
      </c>
      <c r="J29" s="12"/>
      <c r="K29" s="12"/>
      <c r="L29" s="12"/>
      <c r="M29" s="12"/>
      <c r="N29" s="78"/>
    </row>
    <row r="30" spans="1:15" x14ac:dyDescent="0.25">
      <c r="A30" t="s">
        <v>23</v>
      </c>
      <c r="B30" s="11">
        <f t="shared" ref="B30:D30" si="29">B17</f>
        <v>0</v>
      </c>
      <c r="C30" s="11">
        <f t="shared" si="29"/>
        <v>30</v>
      </c>
      <c r="D30" s="11">
        <f t="shared" si="29"/>
        <v>0</v>
      </c>
      <c r="E30" s="11">
        <f t="shared" ref="E30" si="30">E17</f>
        <v>0</v>
      </c>
      <c r="F30" s="12"/>
      <c r="G30" s="12">
        <f t="shared" ref="G30:G38" si="31">IF(B30&gt;0.001,B30,)</f>
        <v>0</v>
      </c>
      <c r="H30" s="11">
        <f>IF(C30+B29&lt;42,C30,42-B29)</f>
        <v>30</v>
      </c>
      <c r="I30" s="12">
        <f t="shared" si="24"/>
        <v>0</v>
      </c>
      <c r="J30" s="12"/>
      <c r="K30" s="11"/>
      <c r="L30" s="12"/>
      <c r="M30" s="12"/>
      <c r="N30" s="78"/>
    </row>
    <row r="31" spans="1:15" x14ac:dyDescent="0.25">
      <c r="A31" t="s">
        <v>24</v>
      </c>
      <c r="B31" s="11">
        <f t="shared" ref="B31:D31" si="32">B18</f>
        <v>0</v>
      </c>
      <c r="C31" s="11">
        <f t="shared" si="32"/>
        <v>0</v>
      </c>
      <c r="D31" s="11">
        <f t="shared" si="32"/>
        <v>31</v>
      </c>
      <c r="E31" s="11">
        <f t="shared" ref="E31" si="33">E18</f>
        <v>0</v>
      </c>
      <c r="F31" s="12"/>
      <c r="G31" s="12">
        <f t="shared" si="31"/>
        <v>0</v>
      </c>
      <c r="H31" s="11">
        <f t="shared" ref="H31:H38" si="34">IF(C31+B30&lt;42,C31,42-B30)</f>
        <v>0</v>
      </c>
      <c r="I31" s="12">
        <f>IF(C30+B29+D31&lt;42,C30,IF(42-(B29+C30)&lt;0.001,,42-(B29+C30)))</f>
        <v>12</v>
      </c>
      <c r="J31" s="12"/>
      <c r="K31" s="11"/>
      <c r="L31" s="12"/>
      <c r="M31" s="12"/>
      <c r="N31" s="78"/>
    </row>
    <row r="32" spans="1:15" x14ac:dyDescent="0.25">
      <c r="A32" t="s">
        <v>25</v>
      </c>
      <c r="B32" s="11">
        <f t="shared" ref="B32:D32" si="35">B19</f>
        <v>0</v>
      </c>
      <c r="C32" s="11">
        <f t="shared" si="35"/>
        <v>0</v>
      </c>
      <c r="D32" s="11">
        <f t="shared" si="35"/>
        <v>0</v>
      </c>
      <c r="E32" s="11">
        <f t="shared" ref="E32" si="36">E19</f>
        <v>24</v>
      </c>
      <c r="F32" s="12"/>
      <c r="G32" s="12">
        <f t="shared" si="31"/>
        <v>0</v>
      </c>
      <c r="H32" s="11">
        <f t="shared" si="34"/>
        <v>0</v>
      </c>
      <c r="I32" s="12">
        <f t="shared" ref="I32:I38" si="37">IF(C31+B30+D32&lt;42,C31,IF(42-(B30+C31)&lt;0.001,,42-(B30+C31)))</f>
        <v>0</v>
      </c>
      <c r="J32" s="12"/>
      <c r="K32" s="11"/>
      <c r="L32" s="12"/>
      <c r="M32" s="12"/>
      <c r="N32" s="78"/>
    </row>
    <row r="33" spans="1:14" x14ac:dyDescent="0.25">
      <c r="A33" t="s">
        <v>26</v>
      </c>
      <c r="B33" s="11">
        <f t="shared" ref="B33:D33" si="38">B20</f>
        <v>0</v>
      </c>
      <c r="C33" s="11">
        <f t="shared" si="38"/>
        <v>0</v>
      </c>
      <c r="D33" s="11">
        <f t="shared" si="38"/>
        <v>0</v>
      </c>
      <c r="E33" s="11">
        <f t="shared" ref="E33" si="39">E20</f>
        <v>0</v>
      </c>
      <c r="F33" s="12"/>
      <c r="G33" s="12">
        <f t="shared" si="31"/>
        <v>0</v>
      </c>
      <c r="H33" s="11">
        <f t="shared" si="34"/>
        <v>0</v>
      </c>
      <c r="I33" s="12">
        <f t="shared" si="37"/>
        <v>0</v>
      </c>
      <c r="J33" s="12"/>
      <c r="K33" s="11"/>
      <c r="L33" s="12"/>
      <c r="M33" s="12"/>
      <c r="N33" s="78"/>
    </row>
    <row r="34" spans="1:14" x14ac:dyDescent="0.25">
      <c r="A34" t="s">
        <v>27</v>
      </c>
      <c r="B34" s="11">
        <f t="shared" ref="B34:D34" si="40">B21</f>
        <v>0</v>
      </c>
      <c r="C34" s="11">
        <f t="shared" si="40"/>
        <v>0</v>
      </c>
      <c r="D34" s="11">
        <f t="shared" si="40"/>
        <v>0</v>
      </c>
      <c r="E34" s="11">
        <f t="shared" ref="E34" si="41">E21</f>
        <v>0</v>
      </c>
      <c r="F34" s="12"/>
      <c r="G34" s="12">
        <f t="shared" si="31"/>
        <v>0</v>
      </c>
      <c r="H34" s="11">
        <f t="shared" si="34"/>
        <v>0</v>
      </c>
      <c r="I34" s="12">
        <f t="shared" si="37"/>
        <v>0</v>
      </c>
      <c r="J34" s="12"/>
      <c r="K34" s="11"/>
      <c r="L34" s="12"/>
      <c r="M34" s="12"/>
      <c r="N34" s="78"/>
    </row>
    <row r="35" spans="1:14" x14ac:dyDescent="0.25">
      <c r="A35" t="s">
        <v>28</v>
      </c>
      <c r="B35" s="11">
        <f t="shared" ref="B35:D35" si="42">B22</f>
        <v>0</v>
      </c>
      <c r="C35" s="11">
        <f t="shared" si="42"/>
        <v>0</v>
      </c>
      <c r="D35" s="11">
        <f t="shared" si="42"/>
        <v>0</v>
      </c>
      <c r="E35" s="11">
        <f t="shared" ref="E35" si="43">E22</f>
        <v>0</v>
      </c>
      <c r="F35" s="12"/>
      <c r="G35" s="12">
        <f t="shared" si="31"/>
        <v>0</v>
      </c>
      <c r="H35" s="11">
        <f t="shared" si="34"/>
        <v>0</v>
      </c>
      <c r="I35" s="12">
        <f t="shared" si="37"/>
        <v>0</v>
      </c>
      <c r="J35" s="12"/>
      <c r="K35" s="11"/>
      <c r="L35" s="12"/>
      <c r="M35" s="12"/>
      <c r="N35" s="78"/>
    </row>
    <row r="36" spans="1:14" x14ac:dyDescent="0.25">
      <c r="A36" t="s">
        <v>29</v>
      </c>
      <c r="B36" s="11">
        <f t="shared" ref="B36:D36" si="44">B23</f>
        <v>0</v>
      </c>
      <c r="C36" s="11">
        <f t="shared" si="44"/>
        <v>0</v>
      </c>
      <c r="D36" s="11">
        <f t="shared" si="44"/>
        <v>0</v>
      </c>
      <c r="E36" s="11">
        <f t="shared" ref="E36" si="45">E23</f>
        <v>0</v>
      </c>
      <c r="F36" s="12"/>
      <c r="G36" s="12">
        <f t="shared" si="31"/>
        <v>0</v>
      </c>
      <c r="H36" s="11">
        <f t="shared" si="34"/>
        <v>0</v>
      </c>
      <c r="I36" s="12">
        <f t="shared" si="37"/>
        <v>0</v>
      </c>
      <c r="J36" s="12"/>
      <c r="K36" s="11"/>
      <c r="L36" s="12"/>
      <c r="M36" s="12"/>
      <c r="N36" s="78"/>
    </row>
    <row r="37" spans="1:14" x14ac:dyDescent="0.25">
      <c r="A37" t="s">
        <v>30</v>
      </c>
      <c r="B37" s="11">
        <f t="shared" ref="B37:D37" si="46">B24</f>
        <v>0</v>
      </c>
      <c r="C37" s="11">
        <f t="shared" si="46"/>
        <v>0</v>
      </c>
      <c r="D37" s="11">
        <f t="shared" si="46"/>
        <v>0</v>
      </c>
      <c r="E37" s="11">
        <f t="shared" ref="E37" si="47">E24</f>
        <v>0</v>
      </c>
      <c r="F37" s="12"/>
      <c r="G37" s="12">
        <f t="shared" si="31"/>
        <v>0</v>
      </c>
      <c r="H37" s="11">
        <f t="shared" si="34"/>
        <v>0</v>
      </c>
      <c r="I37" s="12">
        <f t="shared" si="37"/>
        <v>0</v>
      </c>
      <c r="J37" s="12"/>
      <c r="K37" s="11"/>
      <c r="L37" s="12"/>
      <c r="M37" s="12"/>
      <c r="N37" s="78"/>
    </row>
    <row r="38" spans="1:14" x14ac:dyDescent="0.25">
      <c r="A38" t="s">
        <v>31</v>
      </c>
      <c r="B38" s="11">
        <f t="shared" ref="B38:D38" si="48">B25</f>
        <v>0</v>
      </c>
      <c r="C38" s="11">
        <f t="shared" si="48"/>
        <v>0</v>
      </c>
      <c r="D38" s="11">
        <f t="shared" si="48"/>
        <v>0</v>
      </c>
      <c r="E38" s="11">
        <f t="shared" ref="E38" si="49">E25</f>
        <v>0</v>
      </c>
      <c r="F38" s="12"/>
      <c r="G38" s="12">
        <f t="shared" si="31"/>
        <v>0</v>
      </c>
      <c r="H38" s="11">
        <f t="shared" si="34"/>
        <v>0</v>
      </c>
      <c r="I38" s="12">
        <f t="shared" si="37"/>
        <v>0</v>
      </c>
      <c r="J38" s="12"/>
      <c r="K38" s="11"/>
      <c r="L38" s="12"/>
      <c r="M38" s="12"/>
      <c r="N38" s="78"/>
    </row>
    <row r="39" spans="1:14" x14ac:dyDescent="0.25">
      <c r="A39" s="9"/>
      <c r="B39" s="10"/>
    </row>
    <row r="40" spans="1:14" x14ac:dyDescent="0.25">
      <c r="A40" s="9"/>
      <c r="B40" s="10"/>
    </row>
    <row r="41" spans="1:14" x14ac:dyDescent="0.25">
      <c r="A41" s="9"/>
      <c r="B41" s="10"/>
    </row>
    <row r="42" spans="1:14" x14ac:dyDescent="0.25">
      <c r="A42" s="8"/>
      <c r="B42" s="8"/>
    </row>
    <row r="43" spans="1:14" x14ac:dyDescent="0.25">
      <c r="A43" s="9"/>
      <c r="B43" s="10"/>
    </row>
    <row r="44" spans="1:14" x14ac:dyDescent="0.25">
      <c r="A44" s="9"/>
      <c r="B44" s="10"/>
    </row>
    <row r="45" spans="1:14" x14ac:dyDescent="0.25">
      <c r="A45" s="9"/>
      <c r="B45" s="10"/>
    </row>
    <row r="46" spans="1:14" x14ac:dyDescent="0.25">
      <c r="A46" s="9"/>
      <c r="B46" s="10"/>
    </row>
    <row r="47" spans="1:14" x14ac:dyDescent="0.25">
      <c r="A47" s="9"/>
      <c r="B47" s="10"/>
    </row>
    <row r="48" spans="1:14" x14ac:dyDescent="0.25">
      <c r="A48" s="9"/>
      <c r="B48" s="10"/>
    </row>
    <row r="49" spans="1:2" x14ac:dyDescent="0.25">
      <c r="A49" s="9"/>
      <c r="B49" s="10"/>
    </row>
    <row r="50" spans="1:2" x14ac:dyDescent="0.25">
      <c r="A50" s="9"/>
      <c r="B50" s="10"/>
    </row>
    <row r="51" spans="1:2" x14ac:dyDescent="0.25">
      <c r="A51" s="9"/>
      <c r="B51" s="10"/>
    </row>
    <row r="52" spans="1:2" x14ac:dyDescent="0.25">
      <c r="A52" s="9"/>
      <c r="B52" s="10"/>
    </row>
    <row r="53" spans="1:2" x14ac:dyDescent="0.25">
      <c r="A53" s="9"/>
      <c r="B53" s="10"/>
    </row>
    <row r="54" spans="1:2" x14ac:dyDescent="0.25">
      <c r="A54" s="9"/>
      <c r="B54" s="10"/>
    </row>
  </sheetData>
  <mergeCells count="3">
    <mergeCell ref="N1:N12"/>
    <mergeCell ref="N14:N25"/>
    <mergeCell ref="N27:N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2:Q27"/>
  <sheetViews>
    <sheetView workbookViewId="0">
      <selection activeCell="E7" sqref="E7"/>
    </sheetView>
  </sheetViews>
  <sheetFormatPr baseColWidth="10" defaultRowHeight="15" x14ac:dyDescent="0.25"/>
  <cols>
    <col min="11" max="11" width="12.7109375" bestFit="1" customWidth="1"/>
    <col min="12" max="12" width="13.42578125" customWidth="1"/>
    <col min="13" max="13" width="15.42578125" customWidth="1"/>
    <col min="14" max="14" width="18.42578125" customWidth="1"/>
  </cols>
  <sheetData>
    <row r="2" spans="1:17" x14ac:dyDescent="0.25">
      <c r="M2" s="8"/>
      <c r="N2" s="8"/>
      <c r="O2" s="8"/>
      <c r="P2" s="8"/>
      <c r="Q2" s="8"/>
    </row>
    <row r="3" spans="1:17" x14ac:dyDescent="0.25">
      <c r="M3" s="9"/>
      <c r="N3" s="9"/>
      <c r="O3" s="9"/>
      <c r="P3" s="10"/>
      <c r="Q3" s="9"/>
    </row>
    <row r="4" spans="1:17" x14ac:dyDescent="0.25">
      <c r="H4" t="s">
        <v>32</v>
      </c>
      <c r="I4" t="s">
        <v>3</v>
      </c>
      <c r="J4" t="s">
        <v>4</v>
      </c>
      <c r="M4" s="9"/>
      <c r="N4" s="9"/>
      <c r="O4" s="9"/>
      <c r="P4" s="10"/>
      <c r="Q4" s="9"/>
    </row>
    <row r="5" spans="1:17" x14ac:dyDescent="0.25">
      <c r="A5" t="s">
        <v>35</v>
      </c>
      <c r="E5" s="7">
        <f>DATE('Information Absence'!C5,'Information Absence'!B5,'Information Absence'!A5)</f>
        <v>43555</v>
      </c>
      <c r="F5" s="7">
        <f>DATE('Information Absence'!F5,'Information Absence'!E5,'Information Absence'!D5)</f>
        <v>43640</v>
      </c>
      <c r="H5">
        <f>DAY(E5)</f>
        <v>31</v>
      </c>
      <c r="I5">
        <f>MONTH(E5)</f>
        <v>3</v>
      </c>
      <c r="J5">
        <f>YEAR(E5)</f>
        <v>2019</v>
      </c>
      <c r="M5" s="9"/>
      <c r="N5" s="9"/>
      <c r="O5" s="9"/>
      <c r="P5" s="10">
        <f>L5-$N$5</f>
        <v>0</v>
      </c>
      <c r="Q5" s="9"/>
    </row>
    <row r="6" spans="1:17" x14ac:dyDescent="0.25">
      <c r="A6" t="s">
        <v>16</v>
      </c>
      <c r="E6" s="7">
        <f>E5+7</f>
        <v>43562</v>
      </c>
      <c r="F6" s="7">
        <f>F5</f>
        <v>43640</v>
      </c>
      <c r="H6">
        <f>DAY(E6)</f>
        <v>7</v>
      </c>
      <c r="I6">
        <f>MONTH(E6)</f>
        <v>4</v>
      </c>
      <c r="J6">
        <f>YEAR(E6)</f>
        <v>2019</v>
      </c>
      <c r="M6" s="9"/>
      <c r="N6" s="9"/>
      <c r="O6" s="9"/>
      <c r="P6" s="10">
        <f t="shared" ref="P6:P16" si="0">L6-$N$5</f>
        <v>0</v>
      </c>
      <c r="Q6" s="9"/>
    </row>
    <row r="7" spans="1:17" x14ac:dyDescent="0.25">
      <c r="A7" t="s">
        <v>17</v>
      </c>
      <c r="E7" s="7">
        <f>E5+'Information Absence'!F19</f>
        <v>43565</v>
      </c>
      <c r="F7" s="7">
        <f>F5</f>
        <v>43640</v>
      </c>
      <c r="H7">
        <f>DAY(E7)</f>
        <v>10</v>
      </c>
      <c r="I7">
        <f>MONTH(E7)</f>
        <v>4</v>
      </c>
      <c r="J7">
        <f>YEAR(E7)</f>
        <v>2019</v>
      </c>
      <c r="M7" s="9"/>
      <c r="N7" s="9"/>
      <c r="O7" s="9"/>
      <c r="P7" s="10">
        <f t="shared" si="0"/>
        <v>0</v>
      </c>
      <c r="Q7" s="9"/>
    </row>
    <row r="8" spans="1:17" x14ac:dyDescent="0.25">
      <c r="E8" s="7"/>
      <c r="F8" s="7"/>
      <c r="M8" s="9"/>
      <c r="N8" s="9"/>
      <c r="O8" s="9"/>
      <c r="P8" s="10">
        <f t="shared" si="0"/>
        <v>0</v>
      </c>
      <c r="Q8" s="9"/>
    </row>
    <row r="9" spans="1:17" x14ac:dyDescent="0.25">
      <c r="A9" t="s">
        <v>38</v>
      </c>
      <c r="E9" s="7">
        <f>E6+G23</f>
        <v>43652</v>
      </c>
      <c r="F9" s="7">
        <f>F5</f>
        <v>43640</v>
      </c>
      <c r="H9">
        <f>DAY(E9)</f>
        <v>6</v>
      </c>
      <c r="I9">
        <f>MONTH(E9)</f>
        <v>7</v>
      </c>
      <c r="J9">
        <f>YEAR(E9)</f>
        <v>2019</v>
      </c>
      <c r="N9" s="9"/>
      <c r="P9" s="10">
        <f t="shared" si="0"/>
        <v>0</v>
      </c>
    </row>
    <row r="10" spans="1:17" x14ac:dyDescent="0.25">
      <c r="A10" t="s">
        <v>39</v>
      </c>
      <c r="E10" s="7">
        <f>E7+'Information Absence'!F15</f>
        <v>43655</v>
      </c>
      <c r="F10" s="7">
        <f>F5</f>
        <v>43640</v>
      </c>
      <c r="H10">
        <f>DAY(E10)</f>
        <v>9</v>
      </c>
      <c r="I10">
        <f>MONTH(E10)</f>
        <v>7</v>
      </c>
      <c r="J10">
        <f>YEAR(E10)</f>
        <v>2019</v>
      </c>
      <c r="N10" s="9"/>
      <c r="P10" s="10">
        <f t="shared" si="0"/>
        <v>0</v>
      </c>
    </row>
    <row r="11" spans="1:17" x14ac:dyDescent="0.25">
      <c r="N11" s="9"/>
      <c r="P11" s="10">
        <f t="shared" si="0"/>
        <v>0</v>
      </c>
    </row>
    <row r="12" spans="1:17" x14ac:dyDescent="0.25">
      <c r="M12" s="9"/>
      <c r="N12" s="9"/>
      <c r="O12" s="9"/>
      <c r="P12" s="10">
        <f t="shared" si="0"/>
        <v>0</v>
      </c>
      <c r="Q12" s="9"/>
    </row>
    <row r="13" spans="1:17" x14ac:dyDescent="0.25">
      <c r="M13" s="9"/>
      <c r="N13" s="9"/>
      <c r="O13" s="9"/>
      <c r="P13" s="10">
        <f t="shared" si="0"/>
        <v>0</v>
      </c>
      <c r="Q13" s="9"/>
    </row>
    <row r="14" spans="1:17" x14ac:dyDescent="0.25">
      <c r="M14" s="9"/>
      <c r="N14" s="9"/>
      <c r="O14" s="9"/>
      <c r="P14" s="10">
        <f t="shared" si="0"/>
        <v>0</v>
      </c>
      <c r="Q14" s="9"/>
    </row>
    <row r="15" spans="1:17" x14ac:dyDescent="0.25">
      <c r="N15" s="9"/>
      <c r="P15" s="10">
        <f t="shared" si="0"/>
        <v>0</v>
      </c>
    </row>
    <row r="16" spans="1:17" x14ac:dyDescent="0.25">
      <c r="A16" t="s">
        <v>18</v>
      </c>
      <c r="F16">
        <f>_xlfn.DAYS(F5,E5)</f>
        <v>85</v>
      </c>
      <c r="M16" s="9"/>
      <c r="N16" s="9"/>
      <c r="O16" s="9"/>
      <c r="P16" s="10">
        <f t="shared" si="0"/>
        <v>0</v>
      </c>
      <c r="Q16" s="9"/>
    </row>
    <row r="17" spans="1:17" x14ac:dyDescent="0.25">
      <c r="A17" t="s">
        <v>19</v>
      </c>
      <c r="F17">
        <f>_xlfn.DAYS(F6,E6)</f>
        <v>78</v>
      </c>
      <c r="G17">
        <f>_xlfn.DAYS(F9,E9)</f>
        <v>-12</v>
      </c>
      <c r="I17">
        <f>IF(F17-(G23)=0,,F17-(G23))</f>
        <v>-12</v>
      </c>
      <c r="M17" s="9"/>
      <c r="N17" s="9"/>
      <c r="O17" s="9"/>
      <c r="P17" s="10"/>
      <c r="Q17" s="9"/>
    </row>
    <row r="18" spans="1:17" x14ac:dyDescent="0.25">
      <c r="A18" t="s">
        <v>20</v>
      </c>
      <c r="F18">
        <f>_xlfn.DAYS(F7,E7)</f>
        <v>75</v>
      </c>
      <c r="G18">
        <f>_xlfn.DAYS(F10,E10)</f>
        <v>-15</v>
      </c>
      <c r="M18" s="9"/>
      <c r="N18" s="9"/>
      <c r="O18" s="9"/>
      <c r="P18" s="10"/>
      <c r="Q18" s="9"/>
    </row>
    <row r="21" spans="1:17" x14ac:dyDescent="0.25">
      <c r="A21">
        <v>1</v>
      </c>
      <c r="B21">
        <v>5</v>
      </c>
      <c r="C21">
        <v>30</v>
      </c>
    </row>
    <row r="22" spans="1:17" x14ac:dyDescent="0.25">
      <c r="A22">
        <v>6</v>
      </c>
      <c r="B22">
        <v>10</v>
      </c>
      <c r="C22">
        <v>40</v>
      </c>
    </row>
    <row r="23" spans="1:17" x14ac:dyDescent="0.25">
      <c r="A23">
        <v>11</v>
      </c>
      <c r="B23">
        <v>15</v>
      </c>
      <c r="C23">
        <v>50</v>
      </c>
      <c r="G23">
        <f>VLOOKUP('Information Absence'!E7,'Feuille de Calcul Date'!A21:C27,3,TRUE)</f>
        <v>90</v>
      </c>
    </row>
    <row r="24" spans="1:17" x14ac:dyDescent="0.25">
      <c r="A24">
        <v>16</v>
      </c>
      <c r="B24">
        <v>20</v>
      </c>
      <c r="C24">
        <v>60</v>
      </c>
    </row>
    <row r="25" spans="1:17" x14ac:dyDescent="0.25">
      <c r="A25">
        <v>21</v>
      </c>
      <c r="B25">
        <v>25</v>
      </c>
      <c r="C25">
        <v>70</v>
      </c>
    </row>
    <row r="26" spans="1:17" x14ac:dyDescent="0.25">
      <c r="A26">
        <v>26</v>
      </c>
      <c r="B26">
        <v>30</v>
      </c>
      <c r="C26">
        <v>80</v>
      </c>
    </row>
    <row r="27" spans="1:17" x14ac:dyDescent="0.25">
      <c r="A27">
        <v>31</v>
      </c>
      <c r="B27">
        <v>99</v>
      </c>
      <c r="C27">
        <v>90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54"/>
  <sheetViews>
    <sheetView workbookViewId="0">
      <selection activeCell="B17" sqref="B17"/>
    </sheetView>
  </sheetViews>
  <sheetFormatPr baseColWidth="10" defaultRowHeight="15" x14ac:dyDescent="0.25"/>
  <cols>
    <col min="2" max="4" width="9.28515625" bestFit="1" customWidth="1"/>
    <col min="5" max="10" width="6.85546875" bestFit="1" customWidth="1"/>
    <col min="11" max="11" width="7" customWidth="1"/>
    <col min="12" max="12" width="7.140625" customWidth="1"/>
    <col min="13" max="13" width="7.42578125" customWidth="1"/>
  </cols>
  <sheetData>
    <row r="1" spans="1:15" x14ac:dyDescent="0.25">
      <c r="A1" t="s">
        <v>34</v>
      </c>
      <c r="B1" s="12">
        <f>IF('Feuille de Calcul Date'!$I$6=1,'Feuille de Calcul Date'!$F$17-Commun!B14,)</f>
        <v>0</v>
      </c>
      <c r="C1" s="12">
        <f>B12-C14</f>
        <v>0</v>
      </c>
      <c r="D1" s="12">
        <f>C12-D14</f>
        <v>0</v>
      </c>
      <c r="E1" s="12">
        <f>D12-E14</f>
        <v>0</v>
      </c>
      <c r="F1" s="12">
        <f t="shared" ref="F1:M1" si="0">E12-F14</f>
        <v>0</v>
      </c>
      <c r="G1" s="12">
        <f t="shared" si="0"/>
        <v>0</v>
      </c>
      <c r="H1" s="12">
        <f t="shared" si="0"/>
        <v>0</v>
      </c>
      <c r="I1" s="12">
        <f t="shared" si="0"/>
        <v>0</v>
      </c>
      <c r="J1" s="12">
        <f t="shared" si="0"/>
        <v>0</v>
      </c>
      <c r="K1" s="12">
        <f t="shared" si="0"/>
        <v>0</v>
      </c>
      <c r="L1" s="12">
        <f t="shared" si="0"/>
        <v>0</v>
      </c>
      <c r="M1" s="12">
        <f t="shared" si="0"/>
        <v>0</v>
      </c>
      <c r="N1" s="76" t="s">
        <v>36</v>
      </c>
      <c r="O1">
        <v>31</v>
      </c>
    </row>
    <row r="2" spans="1:15" x14ac:dyDescent="0.25">
      <c r="A2" t="s">
        <v>21</v>
      </c>
      <c r="B2" s="12">
        <f>IF('Feuille de Calcul Date'!$I$6=2,'Feuille de Calcul Date'!$F$17-Commun!B15,)</f>
        <v>0</v>
      </c>
      <c r="C2" s="12">
        <f t="shared" ref="C2:M12" si="1">B1-C15</f>
        <v>0</v>
      </c>
      <c r="D2" s="12">
        <f t="shared" si="1"/>
        <v>0</v>
      </c>
      <c r="E2" s="12">
        <f t="shared" si="1"/>
        <v>0</v>
      </c>
      <c r="F2" s="12">
        <f t="shared" si="1"/>
        <v>0</v>
      </c>
      <c r="G2" s="12">
        <f t="shared" si="1"/>
        <v>0</v>
      </c>
      <c r="H2" s="12">
        <f t="shared" si="1"/>
        <v>0</v>
      </c>
      <c r="I2" s="12">
        <f t="shared" si="1"/>
        <v>0</v>
      </c>
      <c r="J2" s="12">
        <f t="shared" si="1"/>
        <v>0</v>
      </c>
      <c r="K2" s="12">
        <f t="shared" si="1"/>
        <v>0</v>
      </c>
      <c r="L2" s="12">
        <f t="shared" si="1"/>
        <v>0</v>
      </c>
      <c r="M2" s="12">
        <f t="shared" si="1"/>
        <v>0</v>
      </c>
      <c r="N2" s="76"/>
      <c r="O2">
        <v>28</v>
      </c>
    </row>
    <row r="3" spans="1:15" x14ac:dyDescent="0.25">
      <c r="A3" t="s">
        <v>22</v>
      </c>
      <c r="B3" s="12">
        <f>IF('Feuille de Calcul Date'!$I$6=3,'Feuille de Calcul Date'!$F$17-Commun!B16,)</f>
        <v>0</v>
      </c>
      <c r="C3" s="12">
        <f t="shared" si="1"/>
        <v>0</v>
      </c>
      <c r="D3" s="12">
        <f t="shared" si="1"/>
        <v>0</v>
      </c>
      <c r="E3" s="12">
        <f t="shared" si="1"/>
        <v>0</v>
      </c>
      <c r="F3" s="12">
        <f t="shared" si="1"/>
        <v>0</v>
      </c>
      <c r="G3" s="12">
        <f t="shared" si="1"/>
        <v>0</v>
      </c>
      <c r="H3" s="12">
        <f t="shared" si="1"/>
        <v>0</v>
      </c>
      <c r="I3" s="12">
        <f t="shared" si="1"/>
        <v>0</v>
      </c>
      <c r="J3" s="12">
        <f t="shared" si="1"/>
        <v>0</v>
      </c>
      <c r="K3" s="12">
        <f t="shared" si="1"/>
        <v>0</v>
      </c>
      <c r="L3" s="12">
        <f>K2-L16</f>
        <v>0</v>
      </c>
      <c r="M3" s="12">
        <f>L2-M16</f>
        <v>0</v>
      </c>
      <c r="N3" s="76"/>
      <c r="O3">
        <v>31</v>
      </c>
    </row>
    <row r="4" spans="1:15" x14ac:dyDescent="0.25">
      <c r="A4" t="s">
        <v>23</v>
      </c>
      <c r="B4" s="12">
        <f>IF('Feuille de Calcul Date'!$I$6=4,'Feuille de Calcul Date'!$F$17-Commun!B17,)</f>
        <v>55</v>
      </c>
      <c r="C4" s="12">
        <f t="shared" si="1"/>
        <v>0</v>
      </c>
      <c r="D4" s="12">
        <f t="shared" si="1"/>
        <v>0</v>
      </c>
      <c r="E4" s="12">
        <f t="shared" si="1"/>
        <v>0</v>
      </c>
      <c r="F4" s="12">
        <f t="shared" si="1"/>
        <v>0</v>
      </c>
      <c r="G4" s="12">
        <f t="shared" si="1"/>
        <v>0</v>
      </c>
      <c r="H4" s="12">
        <f t="shared" si="1"/>
        <v>0</v>
      </c>
      <c r="I4" s="12">
        <f t="shared" si="1"/>
        <v>0</v>
      </c>
      <c r="J4" s="12">
        <f t="shared" si="1"/>
        <v>0</v>
      </c>
      <c r="K4" s="12">
        <f t="shared" si="1"/>
        <v>0</v>
      </c>
      <c r="L4" s="12">
        <f>K3-L17</f>
        <v>0</v>
      </c>
      <c r="M4" s="12">
        <f>L3-M17</f>
        <v>0</v>
      </c>
      <c r="N4" s="76"/>
      <c r="O4">
        <v>30</v>
      </c>
    </row>
    <row r="5" spans="1:15" x14ac:dyDescent="0.25">
      <c r="A5" t="s">
        <v>24</v>
      </c>
      <c r="B5" s="12">
        <f>IF('Feuille de Calcul Date'!$I$6=5,'Feuille de Calcul Date'!$F$17-Commun!B18,)</f>
        <v>0</v>
      </c>
      <c r="C5" s="12">
        <f t="shared" si="1"/>
        <v>24</v>
      </c>
      <c r="D5" s="12">
        <f>C4-D18</f>
        <v>0</v>
      </c>
      <c r="E5" s="12">
        <f>D4-E18</f>
        <v>0</v>
      </c>
      <c r="F5" s="12">
        <f t="shared" si="1"/>
        <v>0</v>
      </c>
      <c r="G5" s="12">
        <f t="shared" si="1"/>
        <v>0</v>
      </c>
      <c r="H5" s="12">
        <f t="shared" si="1"/>
        <v>0</v>
      </c>
      <c r="I5" s="12">
        <f t="shared" si="1"/>
        <v>0</v>
      </c>
      <c r="J5" s="12">
        <f t="shared" si="1"/>
        <v>0</v>
      </c>
      <c r="K5" s="12">
        <f t="shared" si="1"/>
        <v>0</v>
      </c>
      <c r="L5" s="12">
        <f t="shared" si="1"/>
        <v>0</v>
      </c>
      <c r="M5" s="12">
        <f t="shared" si="1"/>
        <v>0</v>
      </c>
      <c r="N5" s="76"/>
      <c r="O5">
        <v>31</v>
      </c>
    </row>
    <row r="6" spans="1:15" x14ac:dyDescent="0.25">
      <c r="A6" t="s">
        <v>25</v>
      </c>
      <c r="B6" s="12">
        <f>IF('Feuille de Calcul Date'!$I$6=6,'Feuille de Calcul Date'!$F$17-Commun!B19,)</f>
        <v>0</v>
      </c>
      <c r="C6" s="12">
        <f t="shared" si="1"/>
        <v>0</v>
      </c>
      <c r="D6" s="12">
        <f t="shared" si="1"/>
        <v>0</v>
      </c>
      <c r="E6" s="12">
        <f>D5-E19</f>
        <v>0</v>
      </c>
      <c r="F6" s="12">
        <f t="shared" si="1"/>
        <v>0</v>
      </c>
      <c r="G6" s="12">
        <f t="shared" si="1"/>
        <v>0</v>
      </c>
      <c r="H6" s="12">
        <f t="shared" si="1"/>
        <v>0</v>
      </c>
      <c r="I6" s="12">
        <f t="shared" si="1"/>
        <v>0</v>
      </c>
      <c r="J6" s="12">
        <f t="shared" si="1"/>
        <v>0</v>
      </c>
      <c r="K6" s="12">
        <f t="shared" si="1"/>
        <v>0</v>
      </c>
      <c r="L6" s="12">
        <f t="shared" si="1"/>
        <v>0</v>
      </c>
      <c r="M6" s="12">
        <f t="shared" si="1"/>
        <v>0</v>
      </c>
      <c r="N6" s="76"/>
      <c r="O6">
        <v>30</v>
      </c>
    </row>
    <row r="7" spans="1:15" x14ac:dyDescent="0.25">
      <c r="A7" t="s">
        <v>26</v>
      </c>
      <c r="B7" s="12">
        <f>IF('Feuille de Calcul Date'!$I$6=7,'Feuille de Calcul Date'!$F$17-Commun!B20,)</f>
        <v>0</v>
      </c>
      <c r="C7" s="12">
        <f t="shared" si="1"/>
        <v>0</v>
      </c>
      <c r="D7" s="12">
        <f t="shared" si="1"/>
        <v>0</v>
      </c>
      <c r="E7" s="12">
        <f t="shared" si="1"/>
        <v>0</v>
      </c>
      <c r="F7" s="12">
        <f>E6-F20</f>
        <v>0</v>
      </c>
      <c r="G7" s="12">
        <f t="shared" si="1"/>
        <v>0</v>
      </c>
      <c r="H7" s="12">
        <f t="shared" si="1"/>
        <v>0</v>
      </c>
      <c r="I7" s="12">
        <f t="shared" si="1"/>
        <v>0</v>
      </c>
      <c r="J7" s="12">
        <f t="shared" si="1"/>
        <v>0</v>
      </c>
      <c r="K7" s="12">
        <f t="shared" si="1"/>
        <v>0</v>
      </c>
      <c r="L7" s="12">
        <f>K6-L20</f>
        <v>0</v>
      </c>
      <c r="M7" s="12">
        <f>L6-M20</f>
        <v>0</v>
      </c>
      <c r="N7" s="76"/>
      <c r="O7">
        <v>31</v>
      </c>
    </row>
    <row r="8" spans="1:15" x14ac:dyDescent="0.25">
      <c r="A8" t="s">
        <v>27</v>
      </c>
      <c r="B8" s="12">
        <f>IF('Feuille de Calcul Date'!$I$6=8,'Feuille de Calcul Date'!$F$17-Commun!B21,)</f>
        <v>0</v>
      </c>
      <c r="C8" s="12">
        <f t="shared" si="1"/>
        <v>0</v>
      </c>
      <c r="D8" s="12">
        <f t="shared" si="1"/>
        <v>0</v>
      </c>
      <c r="E8" s="12">
        <f t="shared" si="1"/>
        <v>0</v>
      </c>
      <c r="F8" s="12">
        <f t="shared" si="1"/>
        <v>0</v>
      </c>
      <c r="G8" s="12">
        <f>F7-G21</f>
        <v>0</v>
      </c>
      <c r="H8" s="12">
        <f t="shared" si="1"/>
        <v>0</v>
      </c>
      <c r="I8" s="12">
        <f t="shared" si="1"/>
        <v>0</v>
      </c>
      <c r="J8" s="12">
        <f t="shared" si="1"/>
        <v>0</v>
      </c>
      <c r="K8" s="12">
        <f t="shared" si="1"/>
        <v>0</v>
      </c>
      <c r="L8" s="12">
        <f t="shared" si="1"/>
        <v>0</v>
      </c>
      <c r="M8" s="12">
        <f t="shared" si="1"/>
        <v>0</v>
      </c>
      <c r="N8" s="76"/>
      <c r="O8">
        <v>31</v>
      </c>
    </row>
    <row r="9" spans="1:15" x14ac:dyDescent="0.25">
      <c r="A9" t="s">
        <v>28</v>
      </c>
      <c r="B9" s="12">
        <f>IF('Feuille de Calcul Date'!$I$6=9,'Feuille de Calcul Date'!$F$17-Commun!B22,)</f>
        <v>0</v>
      </c>
      <c r="C9" s="12">
        <f t="shared" si="1"/>
        <v>0</v>
      </c>
      <c r="D9" s="12">
        <f t="shared" si="1"/>
        <v>0</v>
      </c>
      <c r="E9" s="12">
        <f t="shared" si="1"/>
        <v>0</v>
      </c>
      <c r="F9" s="12">
        <f t="shared" si="1"/>
        <v>0</v>
      </c>
      <c r="G9" s="12">
        <f t="shared" si="1"/>
        <v>0</v>
      </c>
      <c r="H9" s="12">
        <f t="shared" si="1"/>
        <v>0</v>
      </c>
      <c r="I9" s="12">
        <f t="shared" si="1"/>
        <v>0</v>
      </c>
      <c r="J9" s="12">
        <f t="shared" si="1"/>
        <v>0</v>
      </c>
      <c r="K9" s="12">
        <f t="shared" si="1"/>
        <v>0</v>
      </c>
      <c r="L9" s="12">
        <f t="shared" si="1"/>
        <v>0</v>
      </c>
      <c r="M9" s="12">
        <f t="shared" si="1"/>
        <v>0</v>
      </c>
      <c r="N9" s="76"/>
      <c r="O9">
        <v>30</v>
      </c>
    </row>
    <row r="10" spans="1:15" x14ac:dyDescent="0.25">
      <c r="A10" t="s">
        <v>29</v>
      </c>
      <c r="B10" s="12">
        <f>IF('Feuille de Calcul Date'!$I$6=10,'Feuille de Calcul Date'!$F$17-Commun!B23,)</f>
        <v>0</v>
      </c>
      <c r="C10" s="12">
        <f t="shared" si="1"/>
        <v>0</v>
      </c>
      <c r="D10" s="12">
        <f t="shared" si="1"/>
        <v>0</v>
      </c>
      <c r="E10" s="12">
        <f t="shared" si="1"/>
        <v>0</v>
      </c>
      <c r="F10" s="12">
        <f t="shared" si="1"/>
        <v>0</v>
      </c>
      <c r="G10" s="12">
        <f t="shared" si="1"/>
        <v>0</v>
      </c>
      <c r="H10" s="12">
        <f t="shared" si="1"/>
        <v>0</v>
      </c>
      <c r="I10" s="12">
        <f>H9-I23</f>
        <v>0</v>
      </c>
      <c r="J10" s="12">
        <f>I9-J23</f>
        <v>0</v>
      </c>
      <c r="K10" s="12">
        <f>J9-K23</f>
        <v>0</v>
      </c>
      <c r="L10" s="12">
        <f>K9-L23</f>
        <v>0</v>
      </c>
      <c r="M10" s="12">
        <f>L9-M23</f>
        <v>0</v>
      </c>
      <c r="N10" s="76"/>
      <c r="O10">
        <v>31</v>
      </c>
    </row>
    <row r="11" spans="1:15" x14ac:dyDescent="0.25">
      <c r="A11" t="s">
        <v>30</v>
      </c>
      <c r="B11" s="12">
        <f>IF('Feuille de Calcul Date'!$I$6=11,'Feuille de Calcul Date'!$F$17-Commun!B24,)</f>
        <v>0</v>
      </c>
      <c r="C11" s="12">
        <f t="shared" si="1"/>
        <v>0</v>
      </c>
      <c r="D11" s="12">
        <f t="shared" si="1"/>
        <v>0</v>
      </c>
      <c r="E11" s="12">
        <f t="shared" si="1"/>
        <v>0</v>
      </c>
      <c r="F11" s="12">
        <f t="shared" si="1"/>
        <v>0</v>
      </c>
      <c r="G11" s="12">
        <f t="shared" si="1"/>
        <v>0</v>
      </c>
      <c r="H11" s="12">
        <f t="shared" si="1"/>
        <v>0</v>
      </c>
      <c r="I11" s="12">
        <f t="shared" si="1"/>
        <v>0</v>
      </c>
      <c r="J11" s="12">
        <f t="shared" si="1"/>
        <v>0</v>
      </c>
      <c r="K11" s="12">
        <f t="shared" si="1"/>
        <v>0</v>
      </c>
      <c r="L11" s="12">
        <f t="shared" si="1"/>
        <v>0</v>
      </c>
      <c r="M11" s="12">
        <f t="shared" si="1"/>
        <v>0</v>
      </c>
      <c r="N11" s="76"/>
      <c r="O11">
        <v>30</v>
      </c>
    </row>
    <row r="12" spans="1:15" x14ac:dyDescent="0.25">
      <c r="A12" t="s">
        <v>31</v>
      </c>
      <c r="B12" s="12">
        <f>IF('Feuille de Calcul Date'!$I$6=12,'Feuille de Calcul Date'!$F$16-Commun!B25,)</f>
        <v>0</v>
      </c>
      <c r="C12" s="12">
        <f t="shared" si="1"/>
        <v>0</v>
      </c>
      <c r="D12" s="12">
        <f t="shared" si="1"/>
        <v>0</v>
      </c>
      <c r="E12" s="12">
        <f t="shared" si="1"/>
        <v>0</v>
      </c>
      <c r="F12" s="12">
        <f>E11-F25</f>
        <v>0</v>
      </c>
      <c r="G12" s="12">
        <f>F11-G25</f>
        <v>0</v>
      </c>
      <c r="H12" s="12">
        <f>G11-H25</f>
        <v>0</v>
      </c>
      <c r="I12" s="12">
        <f>H11-I25</f>
        <v>0</v>
      </c>
      <c r="J12" s="12">
        <f t="shared" si="1"/>
        <v>0</v>
      </c>
      <c r="K12" s="12">
        <f t="shared" si="1"/>
        <v>0</v>
      </c>
      <c r="L12" s="12">
        <f t="shared" si="1"/>
        <v>0</v>
      </c>
      <c r="M12" s="12">
        <f t="shared" si="1"/>
        <v>0</v>
      </c>
      <c r="N12" s="76"/>
      <c r="O12">
        <v>31</v>
      </c>
    </row>
    <row r="13" spans="1:15" x14ac:dyDescent="0.25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3"/>
    </row>
    <row r="14" spans="1:15" x14ac:dyDescent="0.25">
      <c r="A14" t="s">
        <v>34</v>
      </c>
      <c r="B14" s="11">
        <f>IF('Feuille de Calcul Date'!$I$6=1,Commun!O1-'Feuille de Calcul Date'!H6,)</f>
        <v>0</v>
      </c>
      <c r="C14" s="12">
        <f>IF(B12&gt;$O$14,$O$14,B12)</f>
        <v>0</v>
      </c>
      <c r="D14" s="12">
        <f t="shared" ref="D14:M14" si="2">IF(C12&gt;$O$14,$O$14,C12)</f>
        <v>0</v>
      </c>
      <c r="E14" s="12">
        <f t="shared" si="2"/>
        <v>0</v>
      </c>
      <c r="F14" s="12">
        <f t="shared" si="2"/>
        <v>0</v>
      </c>
      <c r="G14" s="12">
        <f t="shared" si="2"/>
        <v>0</v>
      </c>
      <c r="H14" s="12">
        <f t="shared" si="2"/>
        <v>0</v>
      </c>
      <c r="I14" s="12">
        <f t="shared" si="2"/>
        <v>0</v>
      </c>
      <c r="J14" s="12">
        <f t="shared" si="2"/>
        <v>0</v>
      </c>
      <c r="K14" s="12">
        <f t="shared" si="2"/>
        <v>0</v>
      </c>
      <c r="L14" s="12">
        <f t="shared" si="2"/>
        <v>0</v>
      </c>
      <c r="M14" s="12">
        <f t="shared" si="2"/>
        <v>0</v>
      </c>
      <c r="N14" s="77" t="s">
        <v>37</v>
      </c>
      <c r="O14">
        <v>31</v>
      </c>
    </row>
    <row r="15" spans="1:15" x14ac:dyDescent="0.25">
      <c r="A15" t="s">
        <v>21</v>
      </c>
      <c r="B15" s="11">
        <f>IF('Feuille de Calcul Date'!$I$6=2,Commun!O2-'Feuille de Calcul Date'!H6,)</f>
        <v>0</v>
      </c>
      <c r="C15" s="12">
        <f>IF(B1&gt;$O$15,$O$15,B1)</f>
        <v>0</v>
      </c>
      <c r="D15" s="12">
        <f t="shared" ref="D15:M16" si="3">IF(C1&gt;$O$14,$O$14,C1)</f>
        <v>0</v>
      </c>
      <c r="E15" s="12">
        <f t="shared" si="3"/>
        <v>0</v>
      </c>
      <c r="F15" s="12">
        <f t="shared" si="3"/>
        <v>0</v>
      </c>
      <c r="G15" s="12">
        <f t="shared" si="3"/>
        <v>0</v>
      </c>
      <c r="H15" s="12">
        <f t="shared" si="3"/>
        <v>0</v>
      </c>
      <c r="I15" s="12">
        <f t="shared" si="3"/>
        <v>0</v>
      </c>
      <c r="J15" s="12">
        <f t="shared" si="3"/>
        <v>0</v>
      </c>
      <c r="K15" s="12">
        <f t="shared" si="3"/>
        <v>0</v>
      </c>
      <c r="L15" s="12">
        <f t="shared" si="3"/>
        <v>0</v>
      </c>
      <c r="M15" s="12">
        <f t="shared" si="3"/>
        <v>0</v>
      </c>
      <c r="N15" s="77"/>
      <c r="O15">
        <v>28</v>
      </c>
    </row>
    <row r="16" spans="1:15" x14ac:dyDescent="0.25">
      <c r="A16" t="s">
        <v>22</v>
      </c>
      <c r="B16" s="11">
        <f>IF('Feuille de Calcul Date'!$I$6=3,Commun!O3-'Feuille de Calcul Date'!H6,)</f>
        <v>0</v>
      </c>
      <c r="C16" s="12">
        <f>IF(B2&gt;$O$16,$O$16,B2)</f>
        <v>0</v>
      </c>
      <c r="D16" s="12">
        <f>IF(C2&gt;$O$14,$O$14,C2)</f>
        <v>0</v>
      </c>
      <c r="E16" s="12">
        <f t="shared" si="3"/>
        <v>0</v>
      </c>
      <c r="F16" s="12">
        <f t="shared" si="3"/>
        <v>0</v>
      </c>
      <c r="G16" s="12">
        <f t="shared" si="3"/>
        <v>0</v>
      </c>
      <c r="H16" s="12">
        <f t="shared" si="3"/>
        <v>0</v>
      </c>
      <c r="I16" s="12">
        <f t="shared" si="3"/>
        <v>0</v>
      </c>
      <c r="J16" s="12">
        <f t="shared" si="3"/>
        <v>0</v>
      </c>
      <c r="K16" s="12">
        <f t="shared" si="3"/>
        <v>0</v>
      </c>
      <c r="L16" s="12">
        <f t="shared" si="3"/>
        <v>0</v>
      </c>
      <c r="M16" s="12">
        <f t="shared" si="3"/>
        <v>0</v>
      </c>
      <c r="N16" s="77"/>
      <c r="O16">
        <v>31</v>
      </c>
    </row>
    <row r="17" spans="1:15" x14ac:dyDescent="0.25">
      <c r="A17" t="s">
        <v>23</v>
      </c>
      <c r="B17" s="11">
        <f>IF('Feuille de Calcul Date'!$I$6=4,Commun!O4-'Feuille de Calcul Date'!H6,)</f>
        <v>23</v>
      </c>
      <c r="C17" s="12">
        <f>IF(B3&gt;$O$17,$O$17,B3)</f>
        <v>0</v>
      </c>
      <c r="D17" s="12">
        <f t="shared" ref="D17:M17" si="4">IF(C3&gt;$O$17,$O$17,C3)</f>
        <v>0</v>
      </c>
      <c r="E17" s="12">
        <f t="shared" si="4"/>
        <v>0</v>
      </c>
      <c r="F17" s="12">
        <f t="shared" si="4"/>
        <v>0</v>
      </c>
      <c r="G17" s="12">
        <f t="shared" si="4"/>
        <v>0</v>
      </c>
      <c r="H17" s="12">
        <f t="shared" si="4"/>
        <v>0</v>
      </c>
      <c r="I17" s="12">
        <f t="shared" si="4"/>
        <v>0</v>
      </c>
      <c r="J17" s="12">
        <f t="shared" si="4"/>
        <v>0</v>
      </c>
      <c r="K17" s="12">
        <f t="shared" si="4"/>
        <v>0</v>
      </c>
      <c r="L17" s="12">
        <f t="shared" si="4"/>
        <v>0</v>
      </c>
      <c r="M17" s="12">
        <f t="shared" si="4"/>
        <v>0</v>
      </c>
      <c r="N17" s="77"/>
      <c r="O17">
        <v>30</v>
      </c>
    </row>
    <row r="18" spans="1:15" x14ac:dyDescent="0.25">
      <c r="A18" t="s">
        <v>24</v>
      </c>
      <c r="B18" s="11">
        <f>IF('Feuille de Calcul Date'!$I$6=5,Commun!O5-'Feuille de Calcul Date'!H6,)</f>
        <v>0</v>
      </c>
      <c r="C18" s="12">
        <f>IF(B4&gt;$O$18,$O$18,B4)</f>
        <v>31</v>
      </c>
      <c r="D18" s="12">
        <f>IF(C4&gt;$O$18,$O$18,C4)</f>
        <v>0</v>
      </c>
      <c r="E18" s="12">
        <f t="shared" ref="E18:M18" si="5">IF(D4&gt;$O$18,$O$18,D4)</f>
        <v>0</v>
      </c>
      <c r="F18" s="12">
        <f t="shared" si="5"/>
        <v>0</v>
      </c>
      <c r="G18" s="12">
        <f t="shared" si="5"/>
        <v>0</v>
      </c>
      <c r="H18" s="12">
        <f t="shared" si="5"/>
        <v>0</v>
      </c>
      <c r="I18" s="12">
        <f t="shared" si="5"/>
        <v>0</v>
      </c>
      <c r="J18" s="12">
        <f t="shared" si="5"/>
        <v>0</v>
      </c>
      <c r="K18" s="12">
        <f t="shared" si="5"/>
        <v>0</v>
      </c>
      <c r="L18" s="12">
        <f t="shared" si="5"/>
        <v>0</v>
      </c>
      <c r="M18" s="12">
        <f t="shared" si="5"/>
        <v>0</v>
      </c>
      <c r="N18" s="77"/>
      <c r="O18">
        <v>31</v>
      </c>
    </row>
    <row r="19" spans="1:15" x14ac:dyDescent="0.25">
      <c r="A19" t="s">
        <v>25</v>
      </c>
      <c r="B19" s="11">
        <f>IF('Feuille de Calcul Date'!$I$6=6,Commun!O6-'Feuille de Calcul Date'!H6,)</f>
        <v>0</v>
      </c>
      <c r="C19" s="12">
        <f>IF(B5&gt;$O$19,$O$19,B5)</f>
        <v>0</v>
      </c>
      <c r="D19" s="12">
        <f>IF(C5&gt;$O$19,$O$19,C5)</f>
        <v>24</v>
      </c>
      <c r="E19" s="12">
        <f>IF(D5&gt;$O$19,$O$19,D5)</f>
        <v>0</v>
      </c>
      <c r="F19" s="12">
        <f t="shared" ref="F19:M19" si="6">IF(E5&gt;$O$19,$O$19,E5)</f>
        <v>0</v>
      </c>
      <c r="G19" s="12">
        <f t="shared" si="6"/>
        <v>0</v>
      </c>
      <c r="H19" s="12">
        <f t="shared" si="6"/>
        <v>0</v>
      </c>
      <c r="I19" s="12">
        <f t="shared" si="6"/>
        <v>0</v>
      </c>
      <c r="J19" s="12">
        <f t="shared" si="6"/>
        <v>0</v>
      </c>
      <c r="K19" s="12">
        <f t="shared" si="6"/>
        <v>0</v>
      </c>
      <c r="L19" s="12">
        <f t="shared" si="6"/>
        <v>0</v>
      </c>
      <c r="M19" s="12">
        <f t="shared" si="6"/>
        <v>0</v>
      </c>
      <c r="N19" s="77"/>
      <c r="O19">
        <v>30</v>
      </c>
    </row>
    <row r="20" spans="1:15" x14ac:dyDescent="0.25">
      <c r="A20" t="s">
        <v>26</v>
      </c>
      <c r="B20" s="11">
        <f>IF('Feuille de Calcul Date'!$I$6=7,Commun!O7-'Feuille de Calcul Date'!H6,)</f>
        <v>0</v>
      </c>
      <c r="C20" s="12">
        <f>IF(B6&gt;$O$20,$O$20,B6)</f>
        <v>0</v>
      </c>
      <c r="D20" s="12">
        <f>IF(C6&gt;$O$20,$O$20,C6)</f>
        <v>0</v>
      </c>
      <c r="E20" s="12">
        <f>IF(D6&gt;$O$20,$O$20,D6)</f>
        <v>0</v>
      </c>
      <c r="F20" s="12">
        <f>IF(E6&gt;$O$20,$O$20,E6)</f>
        <v>0</v>
      </c>
      <c r="G20" s="12">
        <f t="shared" ref="G20:M20" si="7">IF(F6&gt;$O$20,$O$20,F6)</f>
        <v>0</v>
      </c>
      <c r="H20" s="12">
        <f t="shared" si="7"/>
        <v>0</v>
      </c>
      <c r="I20" s="12">
        <f t="shared" si="7"/>
        <v>0</v>
      </c>
      <c r="J20" s="12">
        <f t="shared" si="7"/>
        <v>0</v>
      </c>
      <c r="K20" s="12">
        <f t="shared" si="7"/>
        <v>0</v>
      </c>
      <c r="L20" s="12">
        <f t="shared" si="7"/>
        <v>0</v>
      </c>
      <c r="M20" s="12">
        <f t="shared" si="7"/>
        <v>0</v>
      </c>
      <c r="N20" s="77"/>
      <c r="O20">
        <v>31</v>
      </c>
    </row>
    <row r="21" spans="1:15" x14ac:dyDescent="0.25">
      <c r="A21" t="s">
        <v>27</v>
      </c>
      <c r="B21" s="11">
        <f>IF('Feuille de Calcul Date'!$I$6=8,Commun!O8-'Feuille de Calcul Date'!H6,)</f>
        <v>0</v>
      </c>
      <c r="C21" s="12">
        <f>IF(B7&gt;$O$21,$O$21,B7)</f>
        <v>0</v>
      </c>
      <c r="D21" s="12">
        <f>IF(C7&gt;$O$21,$O$21,C7)</f>
        <v>0</v>
      </c>
      <c r="E21" s="12">
        <f>IF(D7&gt;$O$21,$O$21,D7)</f>
        <v>0</v>
      </c>
      <c r="F21" s="12">
        <f>IF(E7&gt;$O$21,$O$21,E7)</f>
        <v>0</v>
      </c>
      <c r="G21" s="12">
        <f>IF(F7&gt;$O$21,$O$21,F7)</f>
        <v>0</v>
      </c>
      <c r="H21" s="12">
        <f t="shared" ref="H21:M21" si="8">IF(G7&gt;$O$21,$O$21,G7)</f>
        <v>0</v>
      </c>
      <c r="I21" s="12">
        <f t="shared" si="8"/>
        <v>0</v>
      </c>
      <c r="J21" s="12">
        <f t="shared" si="8"/>
        <v>0</v>
      </c>
      <c r="K21" s="12">
        <f t="shared" si="8"/>
        <v>0</v>
      </c>
      <c r="L21" s="12">
        <f t="shared" si="8"/>
        <v>0</v>
      </c>
      <c r="M21" s="12">
        <f t="shared" si="8"/>
        <v>0</v>
      </c>
      <c r="N21" s="77"/>
      <c r="O21">
        <v>31</v>
      </c>
    </row>
    <row r="22" spans="1:15" x14ac:dyDescent="0.25">
      <c r="A22" t="s">
        <v>28</v>
      </c>
      <c r="B22" s="11">
        <f>IF('Feuille de Calcul Date'!$I$6=9,Commun!O9-'Feuille de Calcul Date'!H6,)</f>
        <v>0</v>
      </c>
      <c r="C22" s="12">
        <f t="shared" ref="C22:M22" si="9">IF(B8&gt;$O$22,$O$22,B8)</f>
        <v>0</v>
      </c>
      <c r="D22" s="12">
        <f t="shared" si="9"/>
        <v>0</v>
      </c>
      <c r="E22" s="12">
        <f t="shared" si="9"/>
        <v>0</v>
      </c>
      <c r="F22" s="12">
        <f t="shared" si="9"/>
        <v>0</v>
      </c>
      <c r="G22" s="12">
        <f t="shared" si="9"/>
        <v>0</v>
      </c>
      <c r="H22" s="12">
        <f t="shared" si="9"/>
        <v>0</v>
      </c>
      <c r="I22" s="12">
        <f t="shared" si="9"/>
        <v>0</v>
      </c>
      <c r="J22" s="12">
        <f t="shared" si="9"/>
        <v>0</v>
      </c>
      <c r="K22" s="12">
        <f t="shared" si="9"/>
        <v>0</v>
      </c>
      <c r="L22" s="12">
        <f t="shared" si="9"/>
        <v>0</v>
      </c>
      <c r="M22" s="12">
        <f t="shared" si="9"/>
        <v>0</v>
      </c>
      <c r="N22" s="77"/>
      <c r="O22">
        <v>30</v>
      </c>
    </row>
    <row r="23" spans="1:15" x14ac:dyDescent="0.25">
      <c r="A23" t="s">
        <v>29</v>
      </c>
      <c r="B23" s="11">
        <f>IF('Feuille de Calcul Date'!$I$6=10,Commun!O10-'Feuille de Calcul Date'!H6,)</f>
        <v>0</v>
      </c>
      <c r="C23" s="12">
        <f>IF(B9&gt;$O$23,$O$23,B9)</f>
        <v>0</v>
      </c>
      <c r="D23" s="12">
        <f t="shared" ref="D23:M24" si="10">IF(C9&gt;$O$23,$O$23,C9)</f>
        <v>0</v>
      </c>
      <c r="E23" s="12">
        <f t="shared" si="10"/>
        <v>0</v>
      </c>
      <c r="F23" s="12">
        <f t="shared" si="10"/>
        <v>0</v>
      </c>
      <c r="G23" s="12">
        <f t="shared" si="10"/>
        <v>0</v>
      </c>
      <c r="H23" s="12">
        <f t="shared" si="10"/>
        <v>0</v>
      </c>
      <c r="I23" s="12">
        <f>IF(H9&gt;$O$23,$O$23,H9)</f>
        <v>0</v>
      </c>
      <c r="J23" s="12">
        <f>IF(I9&gt;$O$23,$O$23,I9)</f>
        <v>0</v>
      </c>
      <c r="K23" s="12">
        <f>IF(J9&gt;$O$23,$O$23,J9)</f>
        <v>0</v>
      </c>
      <c r="L23" s="12">
        <f>IF(K9&gt;$O$23,$O$23,K9)</f>
        <v>0</v>
      </c>
      <c r="M23" s="12">
        <f>IF(L9&gt;$O$23,$O$23,L9)</f>
        <v>0</v>
      </c>
      <c r="N23" s="77"/>
      <c r="O23">
        <v>31</v>
      </c>
    </row>
    <row r="24" spans="1:15" x14ac:dyDescent="0.25">
      <c r="A24" t="s">
        <v>30</v>
      </c>
      <c r="B24" s="11">
        <f>IF('Feuille de Calcul Date'!$I$6=11,Commun!O11-'Feuille de Calcul Date'!H6,)</f>
        <v>0</v>
      </c>
      <c r="C24" s="12">
        <f>IF(B10&gt;$O$24,$O$24,B10)</f>
        <v>0</v>
      </c>
      <c r="D24" s="12">
        <f t="shared" si="10"/>
        <v>0</v>
      </c>
      <c r="E24" s="12">
        <f t="shared" si="10"/>
        <v>0</v>
      </c>
      <c r="F24" s="12">
        <f t="shared" si="10"/>
        <v>0</v>
      </c>
      <c r="G24" s="12">
        <f t="shared" si="10"/>
        <v>0</v>
      </c>
      <c r="H24" s="12">
        <f t="shared" si="10"/>
        <v>0</v>
      </c>
      <c r="I24" s="12">
        <f t="shared" si="10"/>
        <v>0</v>
      </c>
      <c r="J24" s="12">
        <f t="shared" si="10"/>
        <v>0</v>
      </c>
      <c r="K24" s="12">
        <f t="shared" si="10"/>
        <v>0</v>
      </c>
      <c r="L24" s="12">
        <f t="shared" si="10"/>
        <v>0</v>
      </c>
      <c r="M24" s="12">
        <f t="shared" si="10"/>
        <v>0</v>
      </c>
      <c r="N24" s="77"/>
      <c r="O24">
        <v>30</v>
      </c>
    </row>
    <row r="25" spans="1:15" x14ac:dyDescent="0.25">
      <c r="A25" t="s">
        <v>31</v>
      </c>
      <c r="B25" s="11">
        <f>IF('Feuille de Calcul Date'!$I$6=12,Commun!O12-'Feuille de Calcul Date'!H6,)</f>
        <v>0</v>
      </c>
      <c r="C25" s="12">
        <f>IF(B11&gt;$O$25,$O$25,B11)</f>
        <v>0</v>
      </c>
      <c r="D25" s="12">
        <f t="shared" ref="D25:M25" si="11">IF(C11&gt;$O$25,$O$25,C11)</f>
        <v>0</v>
      </c>
      <c r="E25" s="12">
        <f t="shared" si="11"/>
        <v>0</v>
      </c>
      <c r="F25" s="12">
        <f t="shared" si="11"/>
        <v>0</v>
      </c>
      <c r="G25" s="12">
        <f t="shared" si="11"/>
        <v>0</v>
      </c>
      <c r="H25" s="12">
        <f t="shared" si="11"/>
        <v>0</v>
      </c>
      <c r="I25" s="12">
        <f t="shared" si="11"/>
        <v>0</v>
      </c>
      <c r="J25" s="12">
        <f t="shared" si="11"/>
        <v>0</v>
      </c>
      <c r="K25" s="12">
        <f t="shared" si="11"/>
        <v>0</v>
      </c>
      <c r="L25" s="12">
        <f t="shared" si="11"/>
        <v>0</v>
      </c>
      <c r="M25" s="12">
        <f t="shared" si="11"/>
        <v>0</v>
      </c>
      <c r="N25" s="77"/>
      <c r="O25">
        <v>31</v>
      </c>
    </row>
    <row r="26" spans="1:15" x14ac:dyDescent="0.25">
      <c r="A26" s="14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5" x14ac:dyDescent="0.25">
      <c r="A27" t="s">
        <v>34</v>
      </c>
      <c r="B27" s="11">
        <f>B14</f>
        <v>0</v>
      </c>
      <c r="C27" s="11">
        <f t="shared" ref="C27:E38" si="12">C14</f>
        <v>0</v>
      </c>
      <c r="D27" s="11">
        <f t="shared" si="12"/>
        <v>0</v>
      </c>
      <c r="E27" s="11">
        <f t="shared" si="12"/>
        <v>0</v>
      </c>
      <c r="F27" s="12"/>
      <c r="G27" s="12">
        <f>IF(B27&gt;0.001,B27,)</f>
        <v>0</v>
      </c>
      <c r="H27" s="11">
        <f>IF(C27+B38&lt;O31,C27,O31-B38)</f>
        <v>0</v>
      </c>
      <c r="I27" s="12">
        <f>IF(C38+B37+D27&lt;O31,D27,O31-B37+C38)</f>
        <v>0</v>
      </c>
      <c r="J27" s="12">
        <f>IF(C37+B36+D38+E27&lt;O31,E27,O31-(B36+C37+D38))</f>
        <v>0</v>
      </c>
      <c r="K27" s="12"/>
      <c r="L27" s="12"/>
      <c r="M27" s="12"/>
      <c r="N27" s="78" t="s">
        <v>33</v>
      </c>
    </row>
    <row r="28" spans="1:15" x14ac:dyDescent="0.25">
      <c r="A28" t="s">
        <v>21</v>
      </c>
      <c r="B28" s="11">
        <f t="shared" ref="B28:D38" si="13">B15</f>
        <v>0</v>
      </c>
      <c r="C28" s="11">
        <f t="shared" si="13"/>
        <v>0</v>
      </c>
      <c r="D28" s="11">
        <f t="shared" si="13"/>
        <v>0</v>
      </c>
      <c r="E28" s="11">
        <f t="shared" si="12"/>
        <v>0</v>
      </c>
      <c r="F28" s="12"/>
      <c r="G28" s="12">
        <f t="shared" ref="G28" si="14">IF(B28&gt;0.001,B28,)</f>
        <v>0</v>
      </c>
      <c r="H28" s="11">
        <f>IF(C28+B27&lt;O31,C28,O31-B27)</f>
        <v>0</v>
      </c>
      <c r="I28" s="12">
        <f>IF(C27+B38+D28&lt;O31,D28,O31-B38+C27)</f>
        <v>0</v>
      </c>
      <c r="J28" s="12">
        <f>IF(C38+B37+D27+E28&lt;O31,E28,O31-(B37+C38+D27))</f>
        <v>0</v>
      </c>
      <c r="K28" s="12"/>
      <c r="L28" s="12"/>
      <c r="M28" s="12"/>
      <c r="N28" s="78"/>
    </row>
    <row r="29" spans="1:15" x14ac:dyDescent="0.25">
      <c r="A29" t="s">
        <v>22</v>
      </c>
      <c r="B29" s="11">
        <f t="shared" si="13"/>
        <v>0</v>
      </c>
      <c r="C29" s="11">
        <f t="shared" si="13"/>
        <v>0</v>
      </c>
      <c r="D29" s="11">
        <f t="shared" si="13"/>
        <v>0</v>
      </c>
      <c r="E29" s="11">
        <f t="shared" si="12"/>
        <v>0</v>
      </c>
      <c r="F29" s="12"/>
      <c r="G29" s="12">
        <f>IF(B29&gt;0.001,B29,)</f>
        <v>0</v>
      </c>
      <c r="H29" s="11">
        <f>IF(C29+B28&lt;O31,C29,O31-B28)</f>
        <v>0</v>
      </c>
      <c r="I29" s="12">
        <f>IF(C28+B27+D29&lt;O31,D29,O31-B27+C28)</f>
        <v>0</v>
      </c>
      <c r="J29" s="12">
        <f>IF(C27+B38+D28+E29&lt;O31,E29,O31-(B38+C27+D28))</f>
        <v>0</v>
      </c>
      <c r="K29" s="12"/>
      <c r="L29" s="12"/>
      <c r="M29" s="12"/>
      <c r="N29" s="78"/>
    </row>
    <row r="30" spans="1:15" x14ac:dyDescent="0.25">
      <c r="A30" t="s">
        <v>23</v>
      </c>
      <c r="B30" s="11">
        <f t="shared" si="13"/>
        <v>23</v>
      </c>
      <c r="C30" s="11">
        <f t="shared" si="13"/>
        <v>0</v>
      </c>
      <c r="D30" s="11">
        <f t="shared" si="13"/>
        <v>0</v>
      </c>
      <c r="E30" s="11">
        <f t="shared" si="12"/>
        <v>0</v>
      </c>
      <c r="F30" s="12"/>
      <c r="G30" s="12">
        <f>IF(B30&gt;0.001,B30,)</f>
        <v>23</v>
      </c>
      <c r="H30" s="11">
        <f>IF(C30+B29&lt;O31,C30,O31-B29)</f>
        <v>0</v>
      </c>
      <c r="I30" s="12">
        <f>IF(C29+B28+D30&lt;O31,D30,O31-B28+C29)</f>
        <v>0</v>
      </c>
      <c r="J30" s="12">
        <f>IF(C28+B27+D29+E30&lt;O31,E30,O31-(B27+C28+D29))</f>
        <v>0</v>
      </c>
      <c r="K30" s="11"/>
      <c r="L30" s="12"/>
      <c r="M30" s="12"/>
      <c r="N30" s="78"/>
    </row>
    <row r="31" spans="1:15" x14ac:dyDescent="0.25">
      <c r="A31" t="s">
        <v>24</v>
      </c>
      <c r="B31" s="11">
        <f t="shared" si="13"/>
        <v>0</v>
      </c>
      <c r="C31" s="11">
        <f t="shared" si="13"/>
        <v>31</v>
      </c>
      <c r="D31" s="11">
        <f t="shared" si="13"/>
        <v>0</v>
      </c>
      <c r="E31" s="11">
        <f t="shared" si="12"/>
        <v>0</v>
      </c>
      <c r="F31" s="12"/>
      <c r="G31" s="12">
        <f t="shared" ref="G31:G38" si="15">IF(B31&gt;0.001,B31,)</f>
        <v>0</v>
      </c>
      <c r="H31" s="11">
        <f>IF(C31+B30&lt;O31,C31,O31-B30)</f>
        <v>31</v>
      </c>
      <c r="I31" s="12">
        <f>IF(C30+B29+D31&lt;O31,D31,O31-B29+C30)</f>
        <v>0</v>
      </c>
      <c r="J31" s="12">
        <f>IF(C29+B28+D30+E31&lt;O31,E31,O31-(B28+C29+D30))</f>
        <v>0</v>
      </c>
      <c r="K31" s="11"/>
      <c r="L31" s="12"/>
      <c r="M31" s="12"/>
      <c r="N31" s="78"/>
      <c r="O31">
        <f>'Feuille de Calcul Date'!G23</f>
        <v>90</v>
      </c>
    </row>
    <row r="32" spans="1:15" x14ac:dyDescent="0.25">
      <c r="A32" t="s">
        <v>25</v>
      </c>
      <c r="B32" s="11">
        <f t="shared" si="13"/>
        <v>0</v>
      </c>
      <c r="C32" s="11">
        <f t="shared" si="13"/>
        <v>0</v>
      </c>
      <c r="D32" s="11">
        <f t="shared" si="13"/>
        <v>24</v>
      </c>
      <c r="E32" s="11">
        <f t="shared" si="12"/>
        <v>0</v>
      </c>
      <c r="F32" s="12"/>
      <c r="G32" s="12">
        <f t="shared" si="15"/>
        <v>0</v>
      </c>
      <c r="H32" s="11">
        <f>IF(C32+B31&lt;O31,C32,O31-B31)</f>
        <v>0</v>
      </c>
      <c r="I32" s="12">
        <f>IF(C31+B30+D32&lt;O31,D32,O31-B30+C31)</f>
        <v>24</v>
      </c>
      <c r="J32" s="12">
        <f>IF(C30+B29+D31+E32&lt;O31,E32,O31-(B29+C30+D31))</f>
        <v>0</v>
      </c>
      <c r="K32" s="11"/>
      <c r="L32" s="12"/>
      <c r="M32" s="12"/>
      <c r="N32" s="78"/>
    </row>
    <row r="33" spans="1:14" x14ac:dyDescent="0.25">
      <c r="A33" t="s">
        <v>26</v>
      </c>
      <c r="B33" s="11">
        <f t="shared" si="13"/>
        <v>0</v>
      </c>
      <c r="C33" s="11">
        <f t="shared" si="13"/>
        <v>0</v>
      </c>
      <c r="D33" s="11">
        <f t="shared" si="13"/>
        <v>0</v>
      </c>
      <c r="E33" s="11">
        <f t="shared" si="12"/>
        <v>0</v>
      </c>
      <c r="F33" s="12"/>
      <c r="G33" s="12">
        <f t="shared" si="15"/>
        <v>0</v>
      </c>
      <c r="H33" s="11">
        <f>IF(C33+B32&lt;O31,C33,O31-B32)</f>
        <v>0</v>
      </c>
      <c r="I33" s="12">
        <f>IF(C32+B31+D33&lt;O31,D33,O31-B31+C32)</f>
        <v>0</v>
      </c>
      <c r="J33" s="12">
        <f>IF(C31+B30+D32+E33&lt;O31,E33,O31-(B30+C31+D32))</f>
        <v>0</v>
      </c>
      <c r="K33" s="11"/>
      <c r="L33" s="12"/>
      <c r="M33" s="12"/>
      <c r="N33" s="78"/>
    </row>
    <row r="34" spans="1:14" x14ac:dyDescent="0.25">
      <c r="A34" t="s">
        <v>27</v>
      </c>
      <c r="B34" s="11">
        <f t="shared" si="13"/>
        <v>0</v>
      </c>
      <c r="C34" s="11">
        <f t="shared" si="13"/>
        <v>0</v>
      </c>
      <c r="D34" s="11">
        <f t="shared" si="13"/>
        <v>0</v>
      </c>
      <c r="E34" s="11">
        <f t="shared" si="12"/>
        <v>0</v>
      </c>
      <c r="F34" s="12"/>
      <c r="G34" s="12">
        <f t="shared" si="15"/>
        <v>0</v>
      </c>
      <c r="H34" s="11">
        <f>IF(C34+B33&lt;O31,C34,O31-B33)</f>
        <v>0</v>
      </c>
      <c r="I34" s="12">
        <f>IF(C33+B32+D34&lt;O31,D34,O31-B32+C33)</f>
        <v>0</v>
      </c>
      <c r="J34" s="12">
        <f>IF(C32+B31+D33+E34&lt;O31,E34,O31-(B31+C32+D33))</f>
        <v>0</v>
      </c>
      <c r="K34" s="11"/>
      <c r="L34" s="12"/>
      <c r="M34" s="12"/>
      <c r="N34" s="78"/>
    </row>
    <row r="35" spans="1:14" x14ac:dyDescent="0.25">
      <c r="A35" t="s">
        <v>28</v>
      </c>
      <c r="B35" s="11">
        <f t="shared" si="13"/>
        <v>0</v>
      </c>
      <c r="C35" s="11">
        <f t="shared" si="13"/>
        <v>0</v>
      </c>
      <c r="D35" s="11">
        <f t="shared" si="13"/>
        <v>0</v>
      </c>
      <c r="E35" s="11">
        <f t="shared" si="12"/>
        <v>0</v>
      </c>
      <c r="F35" s="12"/>
      <c r="G35" s="12">
        <f t="shared" si="15"/>
        <v>0</v>
      </c>
      <c r="H35" s="11">
        <f>IF(C35+B34&lt;O31,C35,O31-B34)</f>
        <v>0</v>
      </c>
      <c r="I35" s="12">
        <f>IF(C34+B33+D35&lt;O31,D35,O31-B33+C34)</f>
        <v>0</v>
      </c>
      <c r="J35" s="12">
        <f>IF(C33+B32+D34+E35&lt;O31,E35,O31-(B32+C33+D34))</f>
        <v>0</v>
      </c>
      <c r="K35" s="11"/>
      <c r="L35" s="12"/>
      <c r="M35" s="12"/>
      <c r="N35" s="78"/>
    </row>
    <row r="36" spans="1:14" x14ac:dyDescent="0.25">
      <c r="A36" t="s">
        <v>29</v>
      </c>
      <c r="B36" s="11">
        <f t="shared" si="13"/>
        <v>0</v>
      </c>
      <c r="C36" s="11">
        <f t="shared" si="13"/>
        <v>0</v>
      </c>
      <c r="D36" s="11">
        <f t="shared" si="13"/>
        <v>0</v>
      </c>
      <c r="E36" s="11">
        <f t="shared" si="12"/>
        <v>0</v>
      </c>
      <c r="F36" s="12"/>
      <c r="G36" s="12">
        <f t="shared" si="15"/>
        <v>0</v>
      </c>
      <c r="H36" s="11">
        <f>IF(C36+B35&lt;O31,C36,O31-B35)</f>
        <v>0</v>
      </c>
      <c r="I36" s="12">
        <f>IF(C35+B34+D36&lt;O31,D36,O31-B34+C35)</f>
        <v>0</v>
      </c>
      <c r="J36" s="12">
        <f>IF(C34+B33+D35+E36&lt;O31,E36,O31-(B33+C34+D35))</f>
        <v>0</v>
      </c>
      <c r="K36" s="11"/>
      <c r="L36" s="12"/>
      <c r="M36" s="12"/>
      <c r="N36" s="78"/>
    </row>
    <row r="37" spans="1:14" x14ac:dyDescent="0.25">
      <c r="A37" t="s">
        <v>30</v>
      </c>
      <c r="B37" s="11">
        <f t="shared" si="13"/>
        <v>0</v>
      </c>
      <c r="C37" s="11">
        <f t="shared" si="13"/>
        <v>0</v>
      </c>
      <c r="D37" s="11">
        <f t="shared" si="13"/>
        <v>0</v>
      </c>
      <c r="E37" s="11">
        <f t="shared" si="12"/>
        <v>0</v>
      </c>
      <c r="F37" s="12"/>
      <c r="G37" s="12">
        <f t="shared" si="15"/>
        <v>0</v>
      </c>
      <c r="H37" s="11">
        <f>IF(C37+B36&lt;O31,C37,O31-B36)</f>
        <v>0</v>
      </c>
      <c r="I37" s="12">
        <f>IF(C36+B35+D37&lt;O31,D37,O31-B35+C36)</f>
        <v>0</v>
      </c>
      <c r="J37" s="12">
        <f>IF(C35+B34+D36+E37&lt;O31,E37,O31-(B34+C35+D36))</f>
        <v>0</v>
      </c>
      <c r="K37" s="11"/>
      <c r="L37" s="12"/>
      <c r="M37" s="12"/>
      <c r="N37" s="78"/>
    </row>
    <row r="38" spans="1:14" x14ac:dyDescent="0.25">
      <c r="A38" t="s">
        <v>31</v>
      </c>
      <c r="B38" s="11">
        <f t="shared" si="13"/>
        <v>0</v>
      </c>
      <c r="C38" s="11">
        <f t="shared" si="13"/>
        <v>0</v>
      </c>
      <c r="D38" s="11">
        <f t="shared" si="13"/>
        <v>0</v>
      </c>
      <c r="E38" s="11">
        <f t="shared" si="12"/>
        <v>0</v>
      </c>
      <c r="F38" s="12"/>
      <c r="G38" s="12">
        <f t="shared" si="15"/>
        <v>0</v>
      </c>
      <c r="H38" s="11">
        <f>IF(C38+B37&lt;O31,C38,O31-B37)</f>
        <v>0</v>
      </c>
      <c r="I38" s="12">
        <f>IF(C37+B36+D38&lt;O31,D38,O31-B36+C37)</f>
        <v>0</v>
      </c>
      <c r="J38" s="12">
        <f>IF(C36+B35+D37+E38&lt;O31,E38,O31-(B35+C36+D37))</f>
        <v>0</v>
      </c>
      <c r="K38" s="11"/>
      <c r="L38" s="12"/>
      <c r="M38" s="12"/>
      <c r="N38" s="78"/>
    </row>
    <row r="39" spans="1:14" x14ac:dyDescent="0.25">
      <c r="A39" s="9"/>
      <c r="B39" s="10"/>
    </row>
    <row r="40" spans="1:14" x14ac:dyDescent="0.25">
      <c r="A40" s="9"/>
      <c r="B40" s="10"/>
    </row>
    <row r="41" spans="1:14" x14ac:dyDescent="0.25">
      <c r="A41" s="9"/>
      <c r="B41" s="10"/>
    </row>
    <row r="42" spans="1:14" x14ac:dyDescent="0.25">
      <c r="A42" s="8"/>
      <c r="B42" s="8"/>
    </row>
    <row r="43" spans="1:14" x14ac:dyDescent="0.25">
      <c r="A43" s="9"/>
      <c r="B43" s="10"/>
    </row>
    <row r="44" spans="1:14" x14ac:dyDescent="0.25">
      <c r="A44" s="9"/>
      <c r="B44" s="10"/>
    </row>
    <row r="45" spans="1:14" x14ac:dyDescent="0.25">
      <c r="A45" s="9"/>
      <c r="B45" s="10"/>
    </row>
    <row r="46" spans="1:14" x14ac:dyDescent="0.25">
      <c r="A46" s="9"/>
      <c r="B46" s="10"/>
    </row>
    <row r="47" spans="1:14" x14ac:dyDescent="0.25">
      <c r="A47" s="9"/>
      <c r="B47" s="10"/>
    </row>
    <row r="48" spans="1:14" x14ac:dyDescent="0.25">
      <c r="A48" s="9"/>
      <c r="B48" s="10"/>
    </row>
    <row r="49" spans="1:2" x14ac:dyDescent="0.25">
      <c r="A49" s="9"/>
      <c r="B49" s="10"/>
    </row>
    <row r="50" spans="1:2" x14ac:dyDescent="0.25">
      <c r="A50" s="9"/>
      <c r="B50" s="10"/>
    </row>
    <row r="51" spans="1:2" x14ac:dyDescent="0.25">
      <c r="A51" s="9"/>
      <c r="B51" s="10"/>
    </row>
    <row r="52" spans="1:2" x14ac:dyDescent="0.25">
      <c r="A52" s="9"/>
      <c r="B52" s="10"/>
    </row>
    <row r="53" spans="1:2" x14ac:dyDescent="0.25">
      <c r="A53" s="9"/>
      <c r="B53" s="10"/>
    </row>
    <row r="54" spans="1:2" x14ac:dyDescent="0.25">
      <c r="A54" s="9"/>
      <c r="B54" s="10"/>
    </row>
  </sheetData>
  <mergeCells count="3">
    <mergeCell ref="N1:N12"/>
    <mergeCell ref="N14:N25"/>
    <mergeCell ref="N27:N3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54"/>
  <sheetViews>
    <sheetView workbookViewId="0">
      <selection activeCell="B5" sqref="B5"/>
    </sheetView>
  </sheetViews>
  <sheetFormatPr baseColWidth="10" defaultRowHeight="15" x14ac:dyDescent="0.25"/>
  <cols>
    <col min="2" max="4" width="9.28515625" bestFit="1" customWidth="1"/>
    <col min="5" max="10" width="6.85546875" bestFit="1" customWidth="1"/>
    <col min="11" max="11" width="7" customWidth="1"/>
    <col min="12" max="12" width="7.140625" customWidth="1"/>
    <col min="13" max="13" width="7.42578125" customWidth="1"/>
  </cols>
  <sheetData>
    <row r="1" spans="1:15" x14ac:dyDescent="0.25">
      <c r="A1" t="s">
        <v>34</v>
      </c>
      <c r="B1" s="12">
        <f>IF('Feuille de Calcul Date'!$I$9=1,'Feuille de Calcul Date'!$G$17,)</f>
        <v>0</v>
      </c>
      <c r="C1" s="12">
        <f>B12-B25</f>
        <v>0</v>
      </c>
      <c r="D1" s="12">
        <f t="shared" ref="D1:M1" si="0">C12-C25</f>
        <v>0</v>
      </c>
      <c r="E1" s="12">
        <f t="shared" si="0"/>
        <v>0</v>
      </c>
      <c r="F1" s="12">
        <f t="shared" si="0"/>
        <v>0</v>
      </c>
      <c r="G1" s="12">
        <f t="shared" si="0"/>
        <v>0</v>
      </c>
      <c r="H1" s="12">
        <f t="shared" si="0"/>
        <v>0</v>
      </c>
      <c r="I1" s="12">
        <f t="shared" si="0"/>
        <v>0</v>
      </c>
      <c r="J1" s="12">
        <f t="shared" si="0"/>
        <v>0</v>
      </c>
      <c r="K1" s="12">
        <f t="shared" si="0"/>
        <v>0</v>
      </c>
      <c r="L1" s="12">
        <f t="shared" si="0"/>
        <v>0</v>
      </c>
      <c r="M1" s="12">
        <f t="shared" si="0"/>
        <v>0</v>
      </c>
      <c r="N1" s="76" t="s">
        <v>36</v>
      </c>
      <c r="O1">
        <v>31</v>
      </c>
    </row>
    <row r="2" spans="1:15" x14ac:dyDescent="0.25">
      <c r="A2" t="s">
        <v>21</v>
      </c>
      <c r="B2" s="12">
        <f>IF('Feuille de Calcul Date'!$I$9=2,'Feuille de Calcul Date'!$G$17,)</f>
        <v>0</v>
      </c>
      <c r="C2" s="12">
        <f>B1-B14</f>
        <v>0</v>
      </c>
      <c r="D2" s="12">
        <f t="shared" ref="D2:M2" si="1">C1-C14</f>
        <v>0</v>
      </c>
      <c r="E2" s="12">
        <f t="shared" si="1"/>
        <v>0</v>
      </c>
      <c r="F2" s="12">
        <f t="shared" si="1"/>
        <v>0</v>
      </c>
      <c r="G2" s="12">
        <f t="shared" si="1"/>
        <v>0</v>
      </c>
      <c r="H2" s="12">
        <f t="shared" si="1"/>
        <v>0</v>
      </c>
      <c r="I2" s="12">
        <f t="shared" si="1"/>
        <v>0</v>
      </c>
      <c r="J2" s="12">
        <f t="shared" si="1"/>
        <v>0</v>
      </c>
      <c r="K2" s="12">
        <f t="shared" si="1"/>
        <v>0</v>
      </c>
      <c r="L2" s="12">
        <f t="shared" si="1"/>
        <v>0</v>
      </c>
      <c r="M2" s="12">
        <f t="shared" si="1"/>
        <v>0</v>
      </c>
      <c r="N2" s="76"/>
      <c r="O2">
        <v>28</v>
      </c>
    </row>
    <row r="3" spans="1:15" x14ac:dyDescent="0.25">
      <c r="A3" t="s">
        <v>22</v>
      </c>
      <c r="B3" s="12">
        <f>IF('Feuille de Calcul Date'!$I$9=3,'Feuille de Calcul Date'!$G$17,)</f>
        <v>0</v>
      </c>
      <c r="C3" s="12">
        <f>B2-B15</f>
        <v>0</v>
      </c>
      <c r="D3" s="12">
        <f t="shared" ref="D3:M3" si="2">C2-C15</f>
        <v>0</v>
      </c>
      <c r="E3" s="12">
        <f t="shared" si="2"/>
        <v>0</v>
      </c>
      <c r="F3" s="12">
        <f t="shared" si="2"/>
        <v>0</v>
      </c>
      <c r="G3" s="12">
        <f t="shared" si="2"/>
        <v>0</v>
      </c>
      <c r="H3" s="12">
        <f t="shared" si="2"/>
        <v>0</v>
      </c>
      <c r="I3" s="12">
        <f t="shared" si="2"/>
        <v>0</v>
      </c>
      <c r="J3" s="12">
        <f t="shared" si="2"/>
        <v>0</v>
      </c>
      <c r="K3" s="12">
        <f t="shared" si="2"/>
        <v>0</v>
      </c>
      <c r="L3" s="12">
        <f t="shared" si="2"/>
        <v>0</v>
      </c>
      <c r="M3" s="12">
        <f t="shared" si="2"/>
        <v>0</v>
      </c>
      <c r="N3" s="76"/>
      <c r="O3">
        <v>31</v>
      </c>
    </row>
    <row r="4" spans="1:15" x14ac:dyDescent="0.25">
      <c r="A4" t="s">
        <v>23</v>
      </c>
      <c r="B4" s="12">
        <f>IF('Feuille de Calcul Date'!$I$9=4,'Feuille de Calcul Date'!$G$17,)</f>
        <v>0</v>
      </c>
      <c r="C4" s="12">
        <f>B3-B16</f>
        <v>0</v>
      </c>
      <c r="D4" s="12">
        <f t="shared" ref="D4:M4" si="3">C3-C16</f>
        <v>0</v>
      </c>
      <c r="E4" s="12">
        <f t="shared" si="3"/>
        <v>0</v>
      </c>
      <c r="F4" s="12">
        <f t="shared" si="3"/>
        <v>0</v>
      </c>
      <c r="G4" s="12">
        <f t="shared" si="3"/>
        <v>0</v>
      </c>
      <c r="H4" s="12">
        <f t="shared" si="3"/>
        <v>0</v>
      </c>
      <c r="I4" s="12">
        <f t="shared" si="3"/>
        <v>0</v>
      </c>
      <c r="J4" s="12">
        <f t="shared" si="3"/>
        <v>0</v>
      </c>
      <c r="K4" s="12">
        <f t="shared" si="3"/>
        <v>0</v>
      </c>
      <c r="L4" s="12">
        <f t="shared" si="3"/>
        <v>0</v>
      </c>
      <c r="M4" s="12">
        <f t="shared" si="3"/>
        <v>0</v>
      </c>
      <c r="N4" s="76"/>
      <c r="O4">
        <v>30</v>
      </c>
    </row>
    <row r="5" spans="1:15" x14ac:dyDescent="0.25">
      <c r="A5" t="s">
        <v>24</v>
      </c>
      <c r="B5" s="12">
        <f>IF('Feuille de Calcul Date'!$I$9=5,'Feuille de Calcul Date'!$G$17,)</f>
        <v>0</v>
      </c>
      <c r="C5" s="12">
        <f>B4-B17</f>
        <v>0</v>
      </c>
      <c r="D5" s="12">
        <f t="shared" ref="D5:M5" si="4">C4-C17</f>
        <v>0</v>
      </c>
      <c r="E5" s="12">
        <f t="shared" si="4"/>
        <v>0</v>
      </c>
      <c r="F5" s="12">
        <f t="shared" si="4"/>
        <v>0</v>
      </c>
      <c r="G5" s="12">
        <f t="shared" si="4"/>
        <v>0</v>
      </c>
      <c r="H5" s="12">
        <f t="shared" si="4"/>
        <v>0</v>
      </c>
      <c r="I5" s="12">
        <f t="shared" si="4"/>
        <v>0</v>
      </c>
      <c r="J5" s="12">
        <f t="shared" si="4"/>
        <v>0</v>
      </c>
      <c r="K5" s="12">
        <f t="shared" si="4"/>
        <v>0</v>
      </c>
      <c r="L5" s="12">
        <f t="shared" si="4"/>
        <v>0</v>
      </c>
      <c r="M5" s="12">
        <f t="shared" si="4"/>
        <v>0</v>
      </c>
      <c r="N5" s="76"/>
      <c r="O5">
        <v>31</v>
      </c>
    </row>
    <row r="6" spans="1:15" x14ac:dyDescent="0.25">
      <c r="A6" t="s">
        <v>25</v>
      </c>
      <c r="B6" s="12">
        <f>IF('Feuille de Calcul Date'!$I$9=6,'Feuille de Calcul Date'!$G$17,)</f>
        <v>0</v>
      </c>
      <c r="C6" s="12">
        <f t="shared" ref="C6:M12" si="5">B5-B18</f>
        <v>0</v>
      </c>
      <c r="D6" s="12">
        <f>C5-C18</f>
        <v>0</v>
      </c>
      <c r="E6" s="12">
        <f t="shared" ref="E6:M6" si="6">D5-D18</f>
        <v>0</v>
      </c>
      <c r="F6" s="12">
        <f t="shared" si="6"/>
        <v>0</v>
      </c>
      <c r="G6" s="12">
        <f t="shared" si="6"/>
        <v>0</v>
      </c>
      <c r="H6" s="12">
        <f t="shared" si="6"/>
        <v>0</v>
      </c>
      <c r="I6" s="12">
        <f t="shared" si="6"/>
        <v>0</v>
      </c>
      <c r="J6" s="12">
        <f t="shared" si="6"/>
        <v>0</v>
      </c>
      <c r="K6" s="12">
        <f t="shared" si="6"/>
        <v>0</v>
      </c>
      <c r="L6" s="12">
        <f t="shared" si="6"/>
        <v>0</v>
      </c>
      <c r="M6" s="12">
        <f t="shared" si="6"/>
        <v>0</v>
      </c>
      <c r="N6" s="76"/>
      <c r="O6">
        <v>30</v>
      </c>
    </row>
    <row r="7" spans="1:15" x14ac:dyDescent="0.25">
      <c r="A7" t="s">
        <v>26</v>
      </c>
      <c r="B7" s="12">
        <f>IF('Feuille de Calcul Date'!$I$9=7,'Feuille de Calcul Date'!$G$17,)</f>
        <v>-12</v>
      </c>
      <c r="C7" s="12">
        <f t="shared" si="5"/>
        <v>0</v>
      </c>
      <c r="D7" s="12">
        <f t="shared" si="5"/>
        <v>0</v>
      </c>
      <c r="E7" s="12">
        <f>D6-D19</f>
        <v>0</v>
      </c>
      <c r="F7" s="12">
        <f t="shared" ref="F7:M7" si="7">E6-E19</f>
        <v>0</v>
      </c>
      <c r="G7" s="12">
        <f t="shared" si="7"/>
        <v>0</v>
      </c>
      <c r="H7" s="12">
        <f t="shared" si="7"/>
        <v>0</v>
      </c>
      <c r="I7" s="12">
        <f t="shared" si="7"/>
        <v>0</v>
      </c>
      <c r="J7" s="12">
        <f t="shared" si="7"/>
        <v>0</v>
      </c>
      <c r="K7" s="12">
        <f t="shared" si="7"/>
        <v>0</v>
      </c>
      <c r="L7" s="12">
        <f t="shared" si="7"/>
        <v>0</v>
      </c>
      <c r="M7" s="12">
        <f t="shared" si="7"/>
        <v>0</v>
      </c>
      <c r="N7" s="76"/>
      <c r="O7">
        <v>31</v>
      </c>
    </row>
    <row r="8" spans="1:15" x14ac:dyDescent="0.25">
      <c r="A8" t="s">
        <v>27</v>
      </c>
      <c r="B8" s="12">
        <f>IF('Feuille de Calcul Date'!$I$9=8,'Feuille de Calcul Date'!$G$17,)</f>
        <v>0</v>
      </c>
      <c r="C8" s="12">
        <f t="shared" si="5"/>
        <v>0</v>
      </c>
      <c r="D8" s="12">
        <f t="shared" si="5"/>
        <v>0</v>
      </c>
      <c r="E8" s="12">
        <f t="shared" si="5"/>
        <v>0</v>
      </c>
      <c r="F8" s="12">
        <f>E7-E20</f>
        <v>0</v>
      </c>
      <c r="G8" s="12">
        <f t="shared" ref="G8:M8" si="8">F7-F20</f>
        <v>0</v>
      </c>
      <c r="H8" s="12">
        <f t="shared" si="8"/>
        <v>0</v>
      </c>
      <c r="I8" s="12">
        <f t="shared" si="8"/>
        <v>0</v>
      </c>
      <c r="J8" s="12">
        <f t="shared" si="8"/>
        <v>0</v>
      </c>
      <c r="K8" s="12">
        <f t="shared" si="8"/>
        <v>0</v>
      </c>
      <c r="L8" s="12">
        <f t="shared" si="8"/>
        <v>0</v>
      </c>
      <c r="M8" s="12">
        <f t="shared" si="8"/>
        <v>0</v>
      </c>
      <c r="N8" s="76"/>
      <c r="O8">
        <v>31</v>
      </c>
    </row>
    <row r="9" spans="1:15" x14ac:dyDescent="0.25">
      <c r="A9" t="s">
        <v>28</v>
      </c>
      <c r="B9" s="12">
        <f>IF('Feuille de Calcul Date'!$I$9=9,'Feuille de Calcul Date'!$G$17,)</f>
        <v>0</v>
      </c>
      <c r="C9" s="12">
        <f t="shared" si="5"/>
        <v>0</v>
      </c>
      <c r="D9" s="12">
        <f t="shared" si="5"/>
        <v>0</v>
      </c>
      <c r="E9" s="12">
        <f t="shared" si="5"/>
        <v>0</v>
      </c>
      <c r="F9" s="12">
        <f t="shared" si="5"/>
        <v>0</v>
      </c>
      <c r="G9" s="12">
        <f>F8-F21</f>
        <v>0</v>
      </c>
      <c r="H9" s="12">
        <f t="shared" ref="H9:M9" si="9">G8-G21</f>
        <v>0</v>
      </c>
      <c r="I9" s="12">
        <f t="shared" si="9"/>
        <v>0</v>
      </c>
      <c r="J9" s="12">
        <f t="shared" si="9"/>
        <v>0</v>
      </c>
      <c r="K9" s="12">
        <f t="shared" si="9"/>
        <v>0</v>
      </c>
      <c r="L9" s="12">
        <f t="shared" si="9"/>
        <v>0</v>
      </c>
      <c r="M9" s="12">
        <f t="shared" si="9"/>
        <v>0</v>
      </c>
      <c r="N9" s="76"/>
      <c r="O9">
        <v>30</v>
      </c>
    </row>
    <row r="10" spans="1:15" x14ac:dyDescent="0.25">
      <c r="A10" t="s">
        <v>29</v>
      </c>
      <c r="B10" s="12">
        <f>IF('Feuille de Calcul Date'!$I$9=10,'Feuille de Calcul Date'!$G$17,)</f>
        <v>0</v>
      </c>
      <c r="C10" s="12">
        <f t="shared" si="5"/>
        <v>0</v>
      </c>
      <c r="D10" s="12">
        <f t="shared" si="5"/>
        <v>0</v>
      </c>
      <c r="E10" s="12">
        <f t="shared" si="5"/>
        <v>0</v>
      </c>
      <c r="F10" s="12">
        <f t="shared" si="5"/>
        <v>0</v>
      </c>
      <c r="G10" s="12">
        <f t="shared" si="5"/>
        <v>0</v>
      </c>
      <c r="H10" s="12">
        <f t="shared" si="5"/>
        <v>0</v>
      </c>
      <c r="I10" s="12">
        <f t="shared" si="5"/>
        <v>0</v>
      </c>
      <c r="J10" s="12">
        <f t="shared" si="5"/>
        <v>0</v>
      </c>
      <c r="K10" s="12">
        <f t="shared" si="5"/>
        <v>0</v>
      </c>
      <c r="L10" s="12">
        <f t="shared" si="5"/>
        <v>0</v>
      </c>
      <c r="M10" s="12">
        <f t="shared" si="5"/>
        <v>0</v>
      </c>
      <c r="N10" s="76"/>
      <c r="O10">
        <v>31</v>
      </c>
    </row>
    <row r="11" spans="1:15" x14ac:dyDescent="0.25">
      <c r="A11" t="s">
        <v>30</v>
      </c>
      <c r="B11" s="12">
        <f>IF('Feuille de Calcul Date'!$I$9=11,'Feuille de Calcul Date'!$G$17,)</f>
        <v>0</v>
      </c>
      <c r="C11" s="12">
        <f t="shared" si="5"/>
        <v>0</v>
      </c>
      <c r="D11" s="12">
        <f t="shared" si="5"/>
        <v>0</v>
      </c>
      <c r="E11" s="12">
        <f t="shared" si="5"/>
        <v>0</v>
      </c>
      <c r="F11" s="12">
        <f t="shared" si="5"/>
        <v>0</v>
      </c>
      <c r="G11" s="12">
        <f t="shared" si="5"/>
        <v>0</v>
      </c>
      <c r="H11" s="12">
        <f t="shared" si="5"/>
        <v>0</v>
      </c>
      <c r="I11" s="12">
        <f t="shared" si="5"/>
        <v>0</v>
      </c>
      <c r="J11" s="12">
        <f t="shared" si="5"/>
        <v>0</v>
      </c>
      <c r="K11" s="12">
        <f t="shared" si="5"/>
        <v>0</v>
      </c>
      <c r="L11" s="12">
        <f t="shared" si="5"/>
        <v>0</v>
      </c>
      <c r="M11" s="12">
        <f t="shared" si="5"/>
        <v>0</v>
      </c>
      <c r="N11" s="76"/>
      <c r="O11">
        <v>30</v>
      </c>
    </row>
    <row r="12" spans="1:15" x14ac:dyDescent="0.25">
      <c r="A12" t="s">
        <v>31</v>
      </c>
      <c r="B12" s="12">
        <f>IF('Feuille de Calcul Date'!$I$9=12,'Feuille de Calcul Date'!$G$17,)</f>
        <v>0</v>
      </c>
      <c r="C12" s="12">
        <f t="shared" si="5"/>
        <v>0</v>
      </c>
      <c r="D12" s="12">
        <f t="shared" si="5"/>
        <v>0</v>
      </c>
      <c r="E12" s="12">
        <f t="shared" si="5"/>
        <v>0</v>
      </c>
      <c r="F12" s="12">
        <f t="shared" si="5"/>
        <v>0</v>
      </c>
      <c r="G12" s="12">
        <f t="shared" si="5"/>
        <v>0</v>
      </c>
      <c r="H12" s="12">
        <f t="shared" si="5"/>
        <v>0</v>
      </c>
      <c r="I12" s="12">
        <f t="shared" si="5"/>
        <v>0</v>
      </c>
      <c r="J12" s="12">
        <f t="shared" si="5"/>
        <v>0</v>
      </c>
      <c r="K12" s="12">
        <f t="shared" si="5"/>
        <v>0</v>
      </c>
      <c r="L12" s="12">
        <f t="shared" si="5"/>
        <v>0</v>
      </c>
      <c r="M12" s="12">
        <f t="shared" si="5"/>
        <v>0</v>
      </c>
      <c r="N12" s="76"/>
      <c r="O12">
        <v>31</v>
      </c>
    </row>
    <row r="13" spans="1:15" x14ac:dyDescent="0.25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3"/>
    </row>
    <row r="14" spans="1:15" x14ac:dyDescent="0.25">
      <c r="A14" t="s">
        <v>34</v>
      </c>
      <c r="B14" s="11">
        <f>IF(B1&gt;O1,O1-'Feuille de Calcul Date'!$H$9,'Commun (2)'!B1)</f>
        <v>0</v>
      </c>
      <c r="C14" s="12">
        <f>IF(C1&gt;$O$14,$O$14,C1)</f>
        <v>0</v>
      </c>
      <c r="D14" s="12">
        <f t="shared" ref="D14:M14" si="10">IF(D1&gt;$O$14,$O$14,D1)</f>
        <v>0</v>
      </c>
      <c r="E14" s="12">
        <f t="shared" si="10"/>
        <v>0</v>
      </c>
      <c r="F14" s="12">
        <f t="shared" si="10"/>
        <v>0</v>
      </c>
      <c r="G14" s="12">
        <f t="shared" si="10"/>
        <v>0</v>
      </c>
      <c r="H14" s="12">
        <f t="shared" si="10"/>
        <v>0</v>
      </c>
      <c r="I14" s="12">
        <f t="shared" si="10"/>
        <v>0</v>
      </c>
      <c r="J14" s="12">
        <f t="shared" si="10"/>
        <v>0</v>
      </c>
      <c r="K14" s="12">
        <f t="shared" si="10"/>
        <v>0</v>
      </c>
      <c r="L14" s="12">
        <f t="shared" si="10"/>
        <v>0</v>
      </c>
      <c r="M14" s="12">
        <f t="shared" si="10"/>
        <v>0</v>
      </c>
      <c r="N14" s="77" t="s">
        <v>37</v>
      </c>
      <c r="O14">
        <v>31</v>
      </c>
    </row>
    <row r="15" spans="1:15" x14ac:dyDescent="0.25">
      <c r="A15" t="s">
        <v>21</v>
      </c>
      <c r="B15" s="11">
        <f>IF(B2&gt;O2,O2-'Feuille de Calcul Date'!$H$9,'Commun (2)'!B2)</f>
        <v>0</v>
      </c>
      <c r="C15" s="12">
        <f>IF(C2&gt;$O$15,$O$15,C2)</f>
        <v>0</v>
      </c>
      <c r="D15" s="12">
        <f t="shared" ref="D15:M15" si="11">IF(D2&gt;$O$15,$O$15,D2)</f>
        <v>0</v>
      </c>
      <c r="E15" s="12">
        <f t="shared" si="11"/>
        <v>0</v>
      </c>
      <c r="F15" s="12">
        <f t="shared" si="11"/>
        <v>0</v>
      </c>
      <c r="G15" s="12">
        <f t="shared" si="11"/>
        <v>0</v>
      </c>
      <c r="H15" s="12">
        <f t="shared" si="11"/>
        <v>0</v>
      </c>
      <c r="I15" s="12">
        <f t="shared" si="11"/>
        <v>0</v>
      </c>
      <c r="J15" s="12">
        <f t="shared" si="11"/>
        <v>0</v>
      </c>
      <c r="K15" s="12">
        <f t="shared" si="11"/>
        <v>0</v>
      </c>
      <c r="L15" s="12">
        <f t="shared" si="11"/>
        <v>0</v>
      </c>
      <c r="M15" s="12">
        <f t="shared" si="11"/>
        <v>0</v>
      </c>
      <c r="N15" s="77"/>
      <c r="O15">
        <v>28</v>
      </c>
    </row>
    <row r="16" spans="1:15" x14ac:dyDescent="0.25">
      <c r="A16" t="s">
        <v>22</v>
      </c>
      <c r="B16" s="11">
        <f>IF(B3&gt;O3,O3-'Feuille de Calcul Date'!$H$9,'Commun (2)'!B3)</f>
        <v>0</v>
      </c>
      <c r="C16" s="12">
        <f>IF(C3&gt;$O$16,$O$16,C3)</f>
        <v>0</v>
      </c>
      <c r="D16" s="12">
        <f t="shared" ref="D16:M16" si="12">IF(D3&gt;$O$16,$O$16,D3)</f>
        <v>0</v>
      </c>
      <c r="E16" s="12">
        <f t="shared" si="12"/>
        <v>0</v>
      </c>
      <c r="F16" s="12">
        <f t="shared" si="12"/>
        <v>0</v>
      </c>
      <c r="G16" s="12">
        <f t="shared" si="12"/>
        <v>0</v>
      </c>
      <c r="H16" s="12">
        <f t="shared" si="12"/>
        <v>0</v>
      </c>
      <c r="I16" s="12">
        <f t="shared" si="12"/>
        <v>0</v>
      </c>
      <c r="J16" s="12">
        <f t="shared" si="12"/>
        <v>0</v>
      </c>
      <c r="K16" s="12">
        <f t="shared" si="12"/>
        <v>0</v>
      </c>
      <c r="L16" s="12">
        <f t="shared" si="12"/>
        <v>0</v>
      </c>
      <c r="M16" s="12">
        <f t="shared" si="12"/>
        <v>0</v>
      </c>
      <c r="N16" s="77"/>
      <c r="O16">
        <v>31</v>
      </c>
    </row>
    <row r="17" spans="1:15" x14ac:dyDescent="0.25">
      <c r="A17" t="s">
        <v>23</v>
      </c>
      <c r="B17" s="11">
        <f>IF(B4&gt;O4,O4-'Feuille de Calcul Date'!$H$9,'Commun (2)'!B4)</f>
        <v>0</v>
      </c>
      <c r="C17" s="12">
        <f>IF(C4&gt;$O$17,$O$17,C4)</f>
        <v>0</v>
      </c>
      <c r="D17" s="12">
        <f t="shared" ref="D17:M17" si="13">IF(D4&gt;$O$17,$O$17,D4)</f>
        <v>0</v>
      </c>
      <c r="E17" s="12">
        <f t="shared" si="13"/>
        <v>0</v>
      </c>
      <c r="F17" s="12">
        <f t="shared" si="13"/>
        <v>0</v>
      </c>
      <c r="G17" s="12">
        <f t="shared" si="13"/>
        <v>0</v>
      </c>
      <c r="H17" s="12">
        <f t="shared" si="13"/>
        <v>0</v>
      </c>
      <c r="I17" s="12">
        <f t="shared" si="13"/>
        <v>0</v>
      </c>
      <c r="J17" s="12">
        <f t="shared" si="13"/>
        <v>0</v>
      </c>
      <c r="K17" s="12">
        <f t="shared" si="13"/>
        <v>0</v>
      </c>
      <c r="L17" s="12">
        <f t="shared" si="13"/>
        <v>0</v>
      </c>
      <c r="M17" s="12">
        <f t="shared" si="13"/>
        <v>0</v>
      </c>
      <c r="N17" s="77"/>
      <c r="O17">
        <v>30</v>
      </c>
    </row>
    <row r="18" spans="1:15" x14ac:dyDescent="0.25">
      <c r="A18" t="s">
        <v>24</v>
      </c>
      <c r="B18" s="11">
        <f>IF(B5&gt;O5,O5-'Feuille de Calcul Date'!$H$9,'Commun (2)'!B5)</f>
        <v>0</v>
      </c>
      <c r="C18" s="12">
        <f>IF(C5&gt;$O18,$O18,C5)</f>
        <v>0</v>
      </c>
      <c r="D18" s="12">
        <f t="shared" ref="D18:M18" si="14">IF(D5&gt;$O$18,$O$18,D5)</f>
        <v>0</v>
      </c>
      <c r="E18" s="12">
        <f t="shared" si="14"/>
        <v>0</v>
      </c>
      <c r="F18" s="12">
        <f t="shared" si="14"/>
        <v>0</v>
      </c>
      <c r="G18" s="12">
        <f t="shared" si="14"/>
        <v>0</v>
      </c>
      <c r="H18" s="12">
        <f t="shared" si="14"/>
        <v>0</v>
      </c>
      <c r="I18" s="12">
        <f t="shared" si="14"/>
        <v>0</v>
      </c>
      <c r="J18" s="12">
        <f t="shared" si="14"/>
        <v>0</v>
      </c>
      <c r="K18" s="12">
        <f t="shared" si="14"/>
        <v>0</v>
      </c>
      <c r="L18" s="12">
        <f t="shared" si="14"/>
        <v>0</v>
      </c>
      <c r="M18" s="12">
        <f t="shared" si="14"/>
        <v>0</v>
      </c>
      <c r="N18" s="77"/>
      <c r="O18">
        <v>31</v>
      </c>
    </row>
    <row r="19" spans="1:15" x14ac:dyDescent="0.25">
      <c r="A19" t="s">
        <v>25</v>
      </c>
      <c r="B19" s="11">
        <f>IF(B6&gt;O6,O6-'Feuille de Calcul Date'!$H$9,'Commun (2)'!B6)</f>
        <v>0</v>
      </c>
      <c r="C19" s="12">
        <f t="shared" ref="C19:C25" si="15">IF(C6&gt;$O19,$O19,C6)</f>
        <v>0</v>
      </c>
      <c r="D19" s="12">
        <f>IF(D6&gt;$O$19,$O$19,D6)</f>
        <v>0</v>
      </c>
      <c r="E19" s="12">
        <f t="shared" ref="E19:M19" si="16">IF(E6&gt;$O$19,$O$19,E6)</f>
        <v>0</v>
      </c>
      <c r="F19" s="12">
        <f t="shared" si="16"/>
        <v>0</v>
      </c>
      <c r="G19" s="12">
        <f t="shared" si="16"/>
        <v>0</v>
      </c>
      <c r="H19" s="12">
        <f t="shared" si="16"/>
        <v>0</v>
      </c>
      <c r="I19" s="12">
        <f t="shared" si="16"/>
        <v>0</v>
      </c>
      <c r="J19" s="12">
        <f t="shared" si="16"/>
        <v>0</v>
      </c>
      <c r="K19" s="12">
        <f t="shared" si="16"/>
        <v>0</v>
      </c>
      <c r="L19" s="12">
        <f t="shared" si="16"/>
        <v>0</v>
      </c>
      <c r="M19" s="12">
        <f t="shared" si="16"/>
        <v>0</v>
      </c>
      <c r="N19" s="77"/>
      <c r="O19">
        <v>30</v>
      </c>
    </row>
    <row r="20" spans="1:15" x14ac:dyDescent="0.25">
      <c r="A20" t="s">
        <v>26</v>
      </c>
      <c r="B20" s="11">
        <f>IF(B7&gt;O7,O7-'Feuille de Calcul Date'!$H$9,'Commun (2)'!B7)</f>
        <v>-12</v>
      </c>
      <c r="C20" s="12">
        <f>IF(C7&gt;$O20,$O20,C7)</f>
        <v>0</v>
      </c>
      <c r="D20" s="12">
        <f t="shared" ref="D20:F25" si="17">IF(D7&gt;$O20,$O20,D7)</f>
        <v>0</v>
      </c>
      <c r="E20" s="12">
        <f>IF(E7&gt;$O$20,$O$20,E7)</f>
        <v>0</v>
      </c>
      <c r="F20" s="12">
        <f t="shared" ref="F20:M20" si="18">IF(F7&gt;$O$20,$O$20,F7)</f>
        <v>0</v>
      </c>
      <c r="G20" s="12">
        <f t="shared" si="18"/>
        <v>0</v>
      </c>
      <c r="H20" s="12">
        <f t="shared" si="18"/>
        <v>0</v>
      </c>
      <c r="I20" s="12">
        <f t="shared" si="18"/>
        <v>0</v>
      </c>
      <c r="J20" s="12">
        <f t="shared" si="18"/>
        <v>0</v>
      </c>
      <c r="K20" s="12">
        <f t="shared" si="18"/>
        <v>0</v>
      </c>
      <c r="L20" s="12">
        <f t="shared" si="18"/>
        <v>0</v>
      </c>
      <c r="M20" s="12">
        <f t="shared" si="18"/>
        <v>0</v>
      </c>
      <c r="N20" s="77"/>
      <c r="O20">
        <v>31</v>
      </c>
    </row>
    <row r="21" spans="1:15" x14ac:dyDescent="0.25">
      <c r="A21" t="s">
        <v>27</v>
      </c>
      <c r="B21" s="11">
        <f>IF(B8&gt;O8,O8-'Feuille de Calcul Date'!$H$9,'Commun (2)'!B8)</f>
        <v>0</v>
      </c>
      <c r="C21" s="12">
        <f t="shared" si="15"/>
        <v>0</v>
      </c>
      <c r="D21" s="12">
        <f t="shared" si="17"/>
        <v>0</v>
      </c>
      <c r="E21" s="12">
        <f t="shared" si="17"/>
        <v>0</v>
      </c>
      <c r="F21" s="12">
        <f>IF(F8&gt;$O$21,$O$21,F8)</f>
        <v>0</v>
      </c>
      <c r="G21" s="12">
        <f t="shared" ref="G21:M21" si="19">IF(G8&gt;$O$21,$O$21,G8)</f>
        <v>0</v>
      </c>
      <c r="H21" s="12">
        <f t="shared" si="19"/>
        <v>0</v>
      </c>
      <c r="I21" s="12">
        <f t="shared" si="19"/>
        <v>0</v>
      </c>
      <c r="J21" s="12">
        <f t="shared" si="19"/>
        <v>0</v>
      </c>
      <c r="K21" s="12">
        <f t="shared" si="19"/>
        <v>0</v>
      </c>
      <c r="L21" s="12">
        <f t="shared" si="19"/>
        <v>0</v>
      </c>
      <c r="M21" s="12">
        <f t="shared" si="19"/>
        <v>0</v>
      </c>
      <c r="N21" s="77"/>
      <c r="O21">
        <v>31</v>
      </c>
    </row>
    <row r="22" spans="1:15" x14ac:dyDescent="0.25">
      <c r="A22" t="s">
        <v>28</v>
      </c>
      <c r="B22" s="11">
        <f>IF(B9&gt;O9,O9-'Feuille de Calcul Date'!$H$9,'Commun (2)'!B9)</f>
        <v>0</v>
      </c>
      <c r="C22" s="12">
        <f t="shared" si="15"/>
        <v>0</v>
      </c>
      <c r="D22" s="12">
        <f t="shared" si="17"/>
        <v>0</v>
      </c>
      <c r="E22" s="12">
        <f t="shared" si="17"/>
        <v>0</v>
      </c>
      <c r="F22" s="12">
        <f t="shared" si="17"/>
        <v>0</v>
      </c>
      <c r="G22" s="12">
        <f>IF(G9&gt;$O$22,$O$22,G9)</f>
        <v>0</v>
      </c>
      <c r="H22" s="12">
        <f t="shared" ref="H22:M22" si="20">IF(H9&gt;$O$22,$O$22,H9)</f>
        <v>0</v>
      </c>
      <c r="I22" s="12">
        <f t="shared" si="20"/>
        <v>0</v>
      </c>
      <c r="J22" s="12">
        <f t="shared" si="20"/>
        <v>0</v>
      </c>
      <c r="K22" s="12">
        <f t="shared" si="20"/>
        <v>0</v>
      </c>
      <c r="L22" s="12">
        <f t="shared" si="20"/>
        <v>0</v>
      </c>
      <c r="M22" s="12">
        <f t="shared" si="20"/>
        <v>0</v>
      </c>
      <c r="N22" s="77"/>
      <c r="O22">
        <v>30</v>
      </c>
    </row>
    <row r="23" spans="1:15" x14ac:dyDescent="0.25">
      <c r="A23" t="s">
        <v>29</v>
      </c>
      <c r="B23" s="11">
        <f>IF(B10&gt;O10,O10-'Feuille de Calcul Date'!$H$9,'Commun (2)'!B10)</f>
        <v>0</v>
      </c>
      <c r="C23" s="12">
        <f t="shared" si="15"/>
        <v>0</v>
      </c>
      <c r="D23" s="12">
        <f t="shared" si="17"/>
        <v>0</v>
      </c>
      <c r="E23" s="12">
        <f t="shared" si="17"/>
        <v>0</v>
      </c>
      <c r="F23" s="12">
        <f t="shared" si="17"/>
        <v>0</v>
      </c>
      <c r="G23" s="12">
        <f>IF(G10&gt;$O$23,$O$23,G10)</f>
        <v>0</v>
      </c>
      <c r="H23" s="12">
        <f t="shared" ref="H23:M23" si="21">IF(H10&gt;$O$23,$O$23,H10)</f>
        <v>0</v>
      </c>
      <c r="I23" s="12">
        <f t="shared" si="21"/>
        <v>0</v>
      </c>
      <c r="J23" s="12">
        <f t="shared" si="21"/>
        <v>0</v>
      </c>
      <c r="K23" s="12">
        <f t="shared" si="21"/>
        <v>0</v>
      </c>
      <c r="L23" s="12">
        <f t="shared" si="21"/>
        <v>0</v>
      </c>
      <c r="M23" s="12">
        <f t="shared" si="21"/>
        <v>0</v>
      </c>
      <c r="N23" s="77"/>
      <c r="O23">
        <v>31</v>
      </c>
    </row>
    <row r="24" spans="1:15" x14ac:dyDescent="0.25">
      <c r="A24" t="s">
        <v>30</v>
      </c>
      <c r="B24" s="11">
        <f>IF(B11&gt;O11,O11-'Feuille de Calcul Date'!$H$9,'Commun (2)'!B11)</f>
        <v>0</v>
      </c>
      <c r="C24" s="12">
        <f t="shared" si="15"/>
        <v>0</v>
      </c>
      <c r="D24" s="12">
        <f t="shared" si="17"/>
        <v>0</v>
      </c>
      <c r="E24" s="12">
        <f t="shared" si="17"/>
        <v>0</v>
      </c>
      <c r="F24" s="12">
        <f t="shared" si="17"/>
        <v>0</v>
      </c>
      <c r="G24" s="12">
        <f>IF(G11&gt;$O$24,$O$24,G11)</f>
        <v>0</v>
      </c>
      <c r="H24" s="12">
        <f t="shared" ref="H24:M24" si="22">IF(H11&gt;$O$24,$O$24,H11)</f>
        <v>0</v>
      </c>
      <c r="I24" s="12">
        <f t="shared" si="22"/>
        <v>0</v>
      </c>
      <c r="J24" s="12">
        <f t="shared" si="22"/>
        <v>0</v>
      </c>
      <c r="K24" s="12">
        <f t="shared" si="22"/>
        <v>0</v>
      </c>
      <c r="L24" s="12">
        <f t="shared" si="22"/>
        <v>0</v>
      </c>
      <c r="M24" s="12">
        <f t="shared" si="22"/>
        <v>0</v>
      </c>
      <c r="N24" s="77"/>
      <c r="O24">
        <v>30</v>
      </c>
    </row>
    <row r="25" spans="1:15" x14ac:dyDescent="0.25">
      <c r="A25" t="s">
        <v>31</v>
      </c>
      <c r="B25" s="11">
        <f>IF(B12&gt;O12,O12-'Feuille de Calcul Date'!$H$9,'Commun (2)'!B12)</f>
        <v>0</v>
      </c>
      <c r="C25" s="12">
        <f t="shared" si="15"/>
        <v>0</v>
      </c>
      <c r="D25" s="12">
        <f t="shared" si="17"/>
        <v>0</v>
      </c>
      <c r="E25" s="12">
        <f t="shared" si="17"/>
        <v>0</v>
      </c>
      <c r="F25" s="12">
        <f t="shared" si="17"/>
        <v>0</v>
      </c>
      <c r="G25" s="12">
        <f>IF(G12&gt;$O$25,$O$25,G12)</f>
        <v>0</v>
      </c>
      <c r="H25" s="12">
        <f t="shared" ref="H25:M25" si="23">IF(H12&gt;$O$25,$O$25,H12)</f>
        <v>0</v>
      </c>
      <c r="I25" s="12">
        <f t="shared" si="23"/>
        <v>0</v>
      </c>
      <c r="J25" s="12">
        <f t="shared" si="23"/>
        <v>0</v>
      </c>
      <c r="K25" s="12">
        <f t="shared" si="23"/>
        <v>0</v>
      </c>
      <c r="L25" s="12">
        <f t="shared" si="23"/>
        <v>0</v>
      </c>
      <c r="M25" s="12">
        <f t="shared" si="23"/>
        <v>0</v>
      </c>
      <c r="N25" s="77"/>
      <c r="O25">
        <v>31</v>
      </c>
    </row>
    <row r="26" spans="1:15" x14ac:dyDescent="0.25">
      <c r="A26" s="14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5" x14ac:dyDescent="0.25">
      <c r="A27" t="s">
        <v>34</v>
      </c>
      <c r="B27" s="11">
        <f>IF('Feuille de Calcul Date'!$I$17&lt;0.001,,B14)</f>
        <v>0</v>
      </c>
      <c r="C27" s="11">
        <f>IF('Feuille de Calcul Date'!$I$17&lt;0.001,,C14)</f>
        <v>0</v>
      </c>
      <c r="D27" s="11">
        <f>IF('Feuille de Calcul Date'!$I$17&lt;0.001,,D14)</f>
        <v>0</v>
      </c>
      <c r="E27" s="11">
        <f>IF('Feuille de Calcul Date'!$I$17&lt;0.001,,E14)</f>
        <v>0</v>
      </c>
      <c r="F27" s="12"/>
      <c r="G27" s="12">
        <f>IF(B27&gt;0.001,B27,)</f>
        <v>0</v>
      </c>
      <c r="H27" s="11">
        <f>IF(C27+B38&lt;O31,C27,O31-B38)</f>
        <v>0</v>
      </c>
      <c r="I27" s="12">
        <f>IF(C38+B37+D27&lt;O31,D27,O31-B37+C38)</f>
        <v>0</v>
      </c>
      <c r="J27" s="12">
        <f>IF(C37+B36+D38+E27&lt;O31,E27,O31-(B36+C37+D38))</f>
        <v>0</v>
      </c>
      <c r="K27" s="12"/>
      <c r="L27" s="12"/>
      <c r="M27" s="12"/>
      <c r="N27" s="78" t="s">
        <v>33</v>
      </c>
    </row>
    <row r="28" spans="1:15" x14ac:dyDescent="0.25">
      <c r="A28" t="s">
        <v>21</v>
      </c>
      <c r="B28" s="11">
        <f>IF('Feuille de Calcul Date'!$I$17&lt;0.001,,B15)</f>
        <v>0</v>
      </c>
      <c r="C28" s="11">
        <f>IF('Feuille de Calcul Date'!$I$17&lt;0.001,,C15)</f>
        <v>0</v>
      </c>
      <c r="D28" s="11">
        <f>IF('Feuille de Calcul Date'!$I$17&lt;0.001,,D15)</f>
        <v>0</v>
      </c>
      <c r="E28" s="11">
        <f>IF('Feuille de Calcul Date'!$I$17&lt;0.001,,E15)</f>
        <v>0</v>
      </c>
      <c r="F28" s="12"/>
      <c r="G28" s="12">
        <f t="shared" ref="G28" si="24">IF(B28&gt;0.001,B28,)</f>
        <v>0</v>
      </c>
      <c r="H28" s="11">
        <f>IF(C28+B27&lt;O31,C28,O31-B27)</f>
        <v>0</v>
      </c>
      <c r="I28" s="12">
        <f>IF(C27+B38+D28&lt;O31,D28,O31-B38+C27)</f>
        <v>0</v>
      </c>
      <c r="J28" s="12">
        <f>IF(C38+B37+D27+E28&lt;O31,E28,O31-(B37+C38+D27))</f>
        <v>0</v>
      </c>
      <c r="K28" s="12"/>
      <c r="L28" s="12"/>
      <c r="M28" s="12"/>
      <c r="N28" s="78"/>
    </row>
    <row r="29" spans="1:15" x14ac:dyDescent="0.25">
      <c r="A29" t="s">
        <v>22</v>
      </c>
      <c r="B29" s="11">
        <f>IF('Feuille de Calcul Date'!$I$17&lt;0.001,,B16)</f>
        <v>0</v>
      </c>
      <c r="C29" s="11">
        <f>IF('Feuille de Calcul Date'!$I$17&lt;0.001,,C16)</f>
        <v>0</v>
      </c>
      <c r="D29" s="11">
        <f>IF('Feuille de Calcul Date'!$I$17&lt;0.001,,D16)</f>
        <v>0</v>
      </c>
      <c r="E29" s="11">
        <f>IF('Feuille de Calcul Date'!$I$17&lt;0.001,,E16)</f>
        <v>0</v>
      </c>
      <c r="F29" s="12"/>
      <c r="G29" s="12">
        <f>IF(B29&gt;0.001,B29,)</f>
        <v>0</v>
      </c>
      <c r="H29" s="11">
        <f>IF(C29+B28&lt;O31,C29,O31-B28)</f>
        <v>0</v>
      </c>
      <c r="I29" s="12">
        <f>IF(C28+B27+D29&lt;O31,D29,O31-B27+C28)</f>
        <v>0</v>
      </c>
      <c r="J29" s="12">
        <f>IF(C27+B38+D28+E29&lt;O31,E29,O31-(B38+C27+D28))</f>
        <v>0</v>
      </c>
      <c r="K29" s="12"/>
      <c r="L29" s="12"/>
      <c r="M29" s="12"/>
      <c r="N29" s="78"/>
    </row>
    <row r="30" spans="1:15" x14ac:dyDescent="0.25">
      <c r="A30" t="s">
        <v>23</v>
      </c>
      <c r="B30" s="11">
        <f>IF('Feuille de Calcul Date'!$I$17&lt;0.001,,B17)</f>
        <v>0</v>
      </c>
      <c r="C30" s="11">
        <f>IF('Feuille de Calcul Date'!$I$17&lt;0.001,,C17)</f>
        <v>0</v>
      </c>
      <c r="D30" s="11">
        <f>IF('Feuille de Calcul Date'!$I$17&lt;0.001,,D17)</f>
        <v>0</v>
      </c>
      <c r="E30" s="11">
        <f>IF('Feuille de Calcul Date'!$I$17&lt;0.001,,E17)</f>
        <v>0</v>
      </c>
      <c r="F30" s="12"/>
      <c r="G30" s="12">
        <f>IF(B30&gt;0.001,B30,)</f>
        <v>0</v>
      </c>
      <c r="H30" s="11">
        <f>IF(C30+B29&lt;O31,C30,O31-B29)</f>
        <v>0</v>
      </c>
      <c r="I30" s="12">
        <f>IF(C29+B28+D30&lt;O31,D30,O31-B28+C29)</f>
        <v>0</v>
      </c>
      <c r="J30" s="12">
        <f>IF(C28+B27+D29+E30&lt;O31,E30,O31-(B27+C28+D29))</f>
        <v>0</v>
      </c>
      <c r="K30" s="11"/>
      <c r="L30" s="12"/>
      <c r="M30" s="12"/>
      <c r="N30" s="78"/>
    </row>
    <row r="31" spans="1:15" x14ac:dyDescent="0.25">
      <c r="A31" t="s">
        <v>24</v>
      </c>
      <c r="B31" s="11">
        <f>IF('Feuille de Calcul Date'!$I$17&lt;0.001,,B18)</f>
        <v>0</v>
      </c>
      <c r="C31" s="11">
        <f>IF('Feuille de Calcul Date'!$I$17&lt;0.001,,C18)</f>
        <v>0</v>
      </c>
      <c r="D31" s="11">
        <f>IF('Feuille de Calcul Date'!$I$17&lt;0.001,,D18)</f>
        <v>0</v>
      </c>
      <c r="E31" s="11">
        <f>IF('Feuille de Calcul Date'!$I$17&lt;0.001,,E18)</f>
        <v>0</v>
      </c>
      <c r="F31" s="12"/>
      <c r="G31" s="12">
        <f t="shared" ref="G31:G38" si="25">IF(B31&gt;0.001,B31,)</f>
        <v>0</v>
      </c>
      <c r="H31" s="11">
        <f>IF(C31+B30&lt;O31,C31,O31-B30)</f>
        <v>0</v>
      </c>
      <c r="I31" s="12">
        <f>IF(C30+B29+D31&lt;O31,D31,O31-B29+C30)</f>
        <v>0</v>
      </c>
      <c r="J31" s="12">
        <f>IF(C29+B28+D30+E31&lt;O31,E31,O31-(B28+C29+D30))</f>
        <v>0</v>
      </c>
      <c r="K31" s="11"/>
      <c r="L31" s="12"/>
      <c r="M31" s="12"/>
      <c r="N31" s="78"/>
      <c r="O31">
        <f>'Feuille de Calcul Date'!G23</f>
        <v>90</v>
      </c>
    </row>
    <row r="32" spans="1:15" x14ac:dyDescent="0.25">
      <c r="A32" t="s">
        <v>25</v>
      </c>
      <c r="B32" s="11">
        <f>IF('Feuille de Calcul Date'!$I$17&lt;0.001,,B19)</f>
        <v>0</v>
      </c>
      <c r="C32" s="11">
        <f>IF('Feuille de Calcul Date'!$I$17&lt;0.001,,C19)</f>
        <v>0</v>
      </c>
      <c r="D32" s="11">
        <f>IF('Feuille de Calcul Date'!$I$17&lt;0.001,,D19)</f>
        <v>0</v>
      </c>
      <c r="E32" s="11">
        <f>IF('Feuille de Calcul Date'!$I$17&lt;0.001,,E19)</f>
        <v>0</v>
      </c>
      <c r="F32" s="12"/>
      <c r="G32" s="12">
        <f t="shared" si="25"/>
        <v>0</v>
      </c>
      <c r="H32" s="11">
        <f>IF(C32+B31&lt;O31,C32,O31-B31)</f>
        <v>0</v>
      </c>
      <c r="I32" s="12">
        <f>IF(C31+B30+D32&lt;O31,D32,O31-B30+C31)</f>
        <v>0</v>
      </c>
      <c r="J32" s="12">
        <f>IF(C30+B29+D31+E32&lt;O31,E32,O31-(B29+C30+D31))</f>
        <v>0</v>
      </c>
      <c r="K32" s="11"/>
      <c r="L32" s="12"/>
      <c r="M32" s="12"/>
      <c r="N32" s="78"/>
    </row>
    <row r="33" spans="1:14" x14ac:dyDescent="0.25">
      <c r="A33" t="s">
        <v>26</v>
      </c>
      <c r="B33" s="11">
        <f>IF('Feuille de Calcul Date'!$I$17&lt;0.001,,B20)</f>
        <v>0</v>
      </c>
      <c r="C33" s="11">
        <f>IF('Feuille de Calcul Date'!$I$17&lt;0.001,,C20)</f>
        <v>0</v>
      </c>
      <c r="D33" s="11">
        <f>IF('Feuille de Calcul Date'!$I$17&lt;0.001,,D20)</f>
        <v>0</v>
      </c>
      <c r="E33" s="11">
        <f>IF('Feuille de Calcul Date'!$I$17&lt;0.001,,E20)</f>
        <v>0</v>
      </c>
      <c r="F33" s="12"/>
      <c r="G33" s="12">
        <f t="shared" si="25"/>
        <v>0</v>
      </c>
      <c r="H33" s="11">
        <f>IF(C33+B32&lt;O31,C33,O31-B32)</f>
        <v>0</v>
      </c>
      <c r="I33" s="12">
        <f>IF(C32+B31+D33&lt;O31,D33,O31-B31+C32)</f>
        <v>0</v>
      </c>
      <c r="J33" s="12">
        <f>IF(C31+B30+D32+E33&lt;O31,E33,O31-(B30+C31+D32))</f>
        <v>0</v>
      </c>
      <c r="K33" s="11"/>
      <c r="L33" s="12"/>
      <c r="M33" s="12"/>
      <c r="N33" s="78"/>
    </row>
    <row r="34" spans="1:14" x14ac:dyDescent="0.25">
      <c r="A34" t="s">
        <v>27</v>
      </c>
      <c r="B34" s="11">
        <f>IF('Feuille de Calcul Date'!$I$17&lt;0.001,,B21)</f>
        <v>0</v>
      </c>
      <c r="C34" s="11">
        <f>IF('Feuille de Calcul Date'!$I$17&lt;0.001,,C21)</f>
        <v>0</v>
      </c>
      <c r="D34" s="11">
        <f>IF('Feuille de Calcul Date'!$I$17&lt;0.001,,D21)</f>
        <v>0</v>
      </c>
      <c r="E34" s="11">
        <f>IF('Feuille de Calcul Date'!$I$17&lt;0.001,,E21)</f>
        <v>0</v>
      </c>
      <c r="F34" s="12"/>
      <c r="G34" s="12">
        <f t="shared" si="25"/>
        <v>0</v>
      </c>
      <c r="H34" s="11">
        <f>IF(C34+B33&lt;O31,C34,O31-B33)</f>
        <v>0</v>
      </c>
      <c r="I34" s="12">
        <f>IF(C33+B32+D34&lt;O31,D34,O31-B32+C33)</f>
        <v>0</v>
      </c>
      <c r="J34" s="12">
        <f>IF(C32+B31+D33+E34&lt;O31,E34,O31-(B31+C32+D33))</f>
        <v>0</v>
      </c>
      <c r="K34" s="11"/>
      <c r="L34" s="12"/>
      <c r="M34" s="12"/>
      <c r="N34" s="78"/>
    </row>
    <row r="35" spans="1:14" x14ac:dyDescent="0.25">
      <c r="A35" t="s">
        <v>28</v>
      </c>
      <c r="B35" s="11">
        <f>IF('Feuille de Calcul Date'!$I$17&lt;0.001,,B22)</f>
        <v>0</v>
      </c>
      <c r="C35" s="11">
        <f>IF('Feuille de Calcul Date'!$I$17&lt;0.001,,C22)</f>
        <v>0</v>
      </c>
      <c r="D35" s="11">
        <f>IF('Feuille de Calcul Date'!$I$17&lt;0.001,,D22)</f>
        <v>0</v>
      </c>
      <c r="E35" s="11">
        <f>IF('Feuille de Calcul Date'!$I$17&lt;0.001,,E22)</f>
        <v>0</v>
      </c>
      <c r="F35" s="12"/>
      <c r="G35" s="12">
        <f t="shared" si="25"/>
        <v>0</v>
      </c>
      <c r="H35" s="11">
        <f>IF(C35+B34&lt;O31,C35,O31-B34)</f>
        <v>0</v>
      </c>
      <c r="I35" s="12">
        <f>IF(C34+B33+D35&lt;O31,D35,O31-B33+C34)</f>
        <v>0</v>
      </c>
      <c r="J35" s="12">
        <f>IF(C33+B32+D34+E35&lt;O31,E35,O31-(B32+C33+D34))</f>
        <v>0</v>
      </c>
      <c r="K35" s="11"/>
      <c r="L35" s="12"/>
      <c r="M35" s="12"/>
      <c r="N35" s="78"/>
    </row>
    <row r="36" spans="1:14" x14ac:dyDescent="0.25">
      <c r="A36" t="s">
        <v>29</v>
      </c>
      <c r="B36" s="11">
        <f>IF('Feuille de Calcul Date'!$I$17&lt;0.001,,B23)</f>
        <v>0</v>
      </c>
      <c r="C36" s="11">
        <f>IF('Feuille de Calcul Date'!$I$17&lt;0.001,,C23)</f>
        <v>0</v>
      </c>
      <c r="D36" s="11">
        <f>IF('Feuille de Calcul Date'!$I$17&lt;0.001,,D23)</f>
        <v>0</v>
      </c>
      <c r="E36" s="11">
        <f>IF('Feuille de Calcul Date'!$I$17&lt;0.001,,E23)</f>
        <v>0</v>
      </c>
      <c r="F36" s="12"/>
      <c r="G36" s="12">
        <f t="shared" si="25"/>
        <v>0</v>
      </c>
      <c r="H36" s="11">
        <f>IF(C36+B35&lt;O31,C36,O31-B35)</f>
        <v>0</v>
      </c>
      <c r="I36" s="12">
        <f>IF(C35+B34+D36&lt;O31,D36,O31-B34+C35)</f>
        <v>0</v>
      </c>
      <c r="J36" s="12">
        <f>IF(C34+B33+D35+E36&lt;O31,E36,O31-(B33+C34+D35))</f>
        <v>0</v>
      </c>
      <c r="K36" s="11"/>
      <c r="L36" s="12"/>
      <c r="M36" s="12"/>
      <c r="N36" s="78"/>
    </row>
    <row r="37" spans="1:14" x14ac:dyDescent="0.25">
      <c r="A37" t="s">
        <v>30</v>
      </c>
      <c r="B37" s="11">
        <f>IF('Feuille de Calcul Date'!$I$17&lt;0.001,,B24)</f>
        <v>0</v>
      </c>
      <c r="C37" s="11">
        <f>IF('Feuille de Calcul Date'!$I$17&lt;0.001,,C24)</f>
        <v>0</v>
      </c>
      <c r="D37" s="11">
        <f>IF('Feuille de Calcul Date'!$I$17&lt;0.001,,D24)</f>
        <v>0</v>
      </c>
      <c r="E37" s="11">
        <f>IF('Feuille de Calcul Date'!$I$17&lt;0.001,,E24)</f>
        <v>0</v>
      </c>
      <c r="F37" s="12"/>
      <c r="G37" s="12">
        <f t="shared" si="25"/>
        <v>0</v>
      </c>
      <c r="H37" s="11">
        <f>IF(C37+B36&lt;O31,C37,O31-B36)</f>
        <v>0</v>
      </c>
      <c r="I37" s="12">
        <f>IF(C36+B35+D37&lt;O31,D37,O31-B35+C36)</f>
        <v>0</v>
      </c>
      <c r="J37" s="12">
        <f>IF(C35+B34+D36+E37&lt;O31,E37,O31-(B34+C35+D36))</f>
        <v>0</v>
      </c>
      <c r="K37" s="11"/>
      <c r="L37" s="12"/>
      <c r="M37" s="12"/>
      <c r="N37" s="78"/>
    </row>
    <row r="38" spans="1:14" x14ac:dyDescent="0.25">
      <c r="A38" t="s">
        <v>31</v>
      </c>
      <c r="B38" s="11">
        <f>IF('Feuille de Calcul Date'!$I$17&lt;0.001,,B25)</f>
        <v>0</v>
      </c>
      <c r="C38" s="11">
        <f>IF('Feuille de Calcul Date'!$I$17&lt;0.001,,C25)</f>
        <v>0</v>
      </c>
      <c r="D38" s="11">
        <f>IF('Feuille de Calcul Date'!$I$17&lt;0.001,,D25)</f>
        <v>0</v>
      </c>
      <c r="E38" s="11">
        <f>IF('Feuille de Calcul Date'!$I$17&lt;0.001,,E25)</f>
        <v>0</v>
      </c>
      <c r="F38" s="12"/>
      <c r="G38" s="12">
        <f t="shared" si="25"/>
        <v>0</v>
      </c>
      <c r="H38" s="11">
        <f>IF(C38+B37&lt;O31,C38,O31-B37)</f>
        <v>0</v>
      </c>
      <c r="I38" s="12">
        <f>IF(C37+B36+D38&lt;O31,D38,O31-B36+C37)</f>
        <v>0</v>
      </c>
      <c r="J38" s="12">
        <f>IF(C36+B35+D37+E38&lt;O31,E38,O31-(B35+C36+D37))</f>
        <v>0</v>
      </c>
      <c r="K38" s="11"/>
      <c r="L38" s="12"/>
      <c r="M38" s="12"/>
      <c r="N38" s="78"/>
    </row>
    <row r="39" spans="1:14" x14ac:dyDescent="0.25">
      <c r="A39" s="9"/>
      <c r="B39" s="10"/>
    </row>
    <row r="40" spans="1:14" x14ac:dyDescent="0.25">
      <c r="A40" s="9"/>
      <c r="B40" s="10"/>
    </row>
    <row r="41" spans="1:14" x14ac:dyDescent="0.25">
      <c r="A41" s="9"/>
      <c r="B41" s="10"/>
    </row>
    <row r="42" spans="1:14" x14ac:dyDescent="0.25">
      <c r="A42" s="8"/>
      <c r="B42" s="8"/>
    </row>
    <row r="43" spans="1:14" x14ac:dyDescent="0.25">
      <c r="A43" s="9"/>
      <c r="B43" s="10"/>
    </row>
    <row r="44" spans="1:14" x14ac:dyDescent="0.25">
      <c r="A44" s="9"/>
      <c r="B44" s="10"/>
    </row>
    <row r="45" spans="1:14" x14ac:dyDescent="0.25">
      <c r="A45" s="9"/>
      <c r="B45" s="10"/>
    </row>
    <row r="46" spans="1:14" x14ac:dyDescent="0.25">
      <c r="A46" s="9"/>
      <c r="B46" s="10"/>
    </row>
    <row r="47" spans="1:14" x14ac:dyDescent="0.25">
      <c r="A47" s="9"/>
      <c r="B47" s="10"/>
    </row>
    <row r="48" spans="1:14" x14ac:dyDescent="0.25">
      <c r="A48" s="9"/>
      <c r="B48" s="10"/>
    </row>
    <row r="49" spans="1:2" x14ac:dyDescent="0.25">
      <c r="A49" s="9"/>
      <c r="B49" s="10"/>
    </row>
    <row r="50" spans="1:2" x14ac:dyDescent="0.25">
      <c r="A50" s="9"/>
      <c r="B50" s="10"/>
    </row>
    <row r="51" spans="1:2" x14ac:dyDescent="0.25">
      <c r="A51" s="9"/>
      <c r="B51" s="10"/>
    </row>
    <row r="52" spans="1:2" x14ac:dyDescent="0.25">
      <c r="A52" s="9"/>
      <c r="B52" s="10"/>
    </row>
    <row r="53" spans="1:2" x14ac:dyDescent="0.25">
      <c r="A53" s="9"/>
      <c r="B53" s="10"/>
    </row>
    <row r="54" spans="1:2" x14ac:dyDescent="0.25">
      <c r="A54" s="9"/>
      <c r="B54" s="10"/>
    </row>
  </sheetData>
  <mergeCells count="3">
    <mergeCell ref="N1:N12"/>
    <mergeCell ref="N14:N25"/>
    <mergeCell ref="N27:N3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54"/>
  <sheetViews>
    <sheetView topLeftCell="A25" workbookViewId="0">
      <selection activeCell="P34" sqref="P34"/>
    </sheetView>
  </sheetViews>
  <sheetFormatPr baseColWidth="10" defaultRowHeight="15" x14ac:dyDescent="0.25"/>
  <cols>
    <col min="2" max="4" width="9.28515625" bestFit="1" customWidth="1"/>
    <col min="5" max="10" width="6.85546875" bestFit="1" customWidth="1"/>
    <col min="11" max="11" width="7" customWidth="1"/>
    <col min="12" max="12" width="7.140625" customWidth="1"/>
    <col min="13" max="13" width="7.42578125" customWidth="1"/>
  </cols>
  <sheetData>
    <row r="1" spans="1:15" x14ac:dyDescent="0.25">
      <c r="A1" t="s">
        <v>34</v>
      </c>
      <c r="B1" s="12">
        <f>IF('Feuille de Calcul Date'!$I$7=1,'Feuille de Calcul Date'!$F$18-Convention!B14,)</f>
        <v>0</v>
      </c>
      <c r="C1" s="12">
        <f>B12-C14</f>
        <v>0</v>
      </c>
      <c r="D1" s="12">
        <f>C12-D14</f>
        <v>0</v>
      </c>
      <c r="E1" s="12">
        <f>D12-E14</f>
        <v>0</v>
      </c>
      <c r="F1" s="12">
        <f t="shared" ref="F1:M1" si="0">E12-F14</f>
        <v>0</v>
      </c>
      <c r="G1" s="12">
        <f t="shared" si="0"/>
        <v>0</v>
      </c>
      <c r="H1" s="12">
        <f t="shared" si="0"/>
        <v>0</v>
      </c>
      <c r="I1" s="12">
        <f t="shared" si="0"/>
        <v>0</v>
      </c>
      <c r="J1" s="12">
        <f t="shared" si="0"/>
        <v>0</v>
      </c>
      <c r="K1" s="12">
        <f t="shared" si="0"/>
        <v>0</v>
      </c>
      <c r="L1" s="12">
        <f t="shared" si="0"/>
        <v>0</v>
      </c>
      <c r="M1" s="12">
        <f t="shared" si="0"/>
        <v>0</v>
      </c>
      <c r="N1" s="76" t="s">
        <v>36</v>
      </c>
      <c r="O1">
        <v>31</v>
      </c>
    </row>
    <row r="2" spans="1:15" x14ac:dyDescent="0.25">
      <c r="A2" t="s">
        <v>21</v>
      </c>
      <c r="B2" s="12">
        <f>IF('Feuille de Calcul Date'!$I$7=2,'Feuille de Calcul Date'!$F$18-Convention!B15,)</f>
        <v>0</v>
      </c>
      <c r="C2" s="12">
        <f t="shared" ref="C2:M12" si="1">B1-C15</f>
        <v>0</v>
      </c>
      <c r="D2" s="12">
        <f t="shared" si="1"/>
        <v>0</v>
      </c>
      <c r="E2" s="12">
        <f t="shared" si="1"/>
        <v>0</v>
      </c>
      <c r="F2" s="12">
        <f t="shared" si="1"/>
        <v>0</v>
      </c>
      <c r="G2" s="12">
        <f t="shared" si="1"/>
        <v>0</v>
      </c>
      <c r="H2" s="12">
        <f t="shared" si="1"/>
        <v>0</v>
      </c>
      <c r="I2" s="12">
        <f t="shared" si="1"/>
        <v>0</v>
      </c>
      <c r="J2" s="12">
        <f t="shared" si="1"/>
        <v>0</v>
      </c>
      <c r="K2" s="12">
        <f t="shared" si="1"/>
        <v>0</v>
      </c>
      <c r="L2" s="12">
        <f t="shared" si="1"/>
        <v>0</v>
      </c>
      <c r="M2" s="12">
        <f t="shared" si="1"/>
        <v>0</v>
      </c>
      <c r="N2" s="76"/>
      <c r="O2">
        <v>28</v>
      </c>
    </row>
    <row r="3" spans="1:15" x14ac:dyDescent="0.25">
      <c r="A3" t="s">
        <v>22</v>
      </c>
      <c r="B3" s="12">
        <f>IF('Feuille de Calcul Date'!$I$7=3,'Feuille de Calcul Date'!$F$18-Convention!B16,)</f>
        <v>0</v>
      </c>
      <c r="C3" s="12">
        <f t="shared" si="1"/>
        <v>0</v>
      </c>
      <c r="D3" s="12">
        <f t="shared" si="1"/>
        <v>0</v>
      </c>
      <c r="E3" s="12">
        <f t="shared" si="1"/>
        <v>0</v>
      </c>
      <c r="F3" s="12">
        <f t="shared" si="1"/>
        <v>0</v>
      </c>
      <c r="G3" s="12">
        <f t="shared" si="1"/>
        <v>0</v>
      </c>
      <c r="H3" s="12">
        <f t="shared" si="1"/>
        <v>0</v>
      </c>
      <c r="I3" s="12">
        <f t="shared" si="1"/>
        <v>0</v>
      </c>
      <c r="J3" s="12">
        <f t="shared" si="1"/>
        <v>0</v>
      </c>
      <c r="K3" s="12">
        <f t="shared" si="1"/>
        <v>0</v>
      </c>
      <c r="L3" s="12">
        <f>K2-L16</f>
        <v>0</v>
      </c>
      <c r="M3" s="12">
        <f>L2-M16</f>
        <v>0</v>
      </c>
      <c r="N3" s="76"/>
      <c r="O3">
        <v>31</v>
      </c>
    </row>
    <row r="4" spans="1:15" x14ac:dyDescent="0.25">
      <c r="A4" t="s">
        <v>23</v>
      </c>
      <c r="B4" s="12">
        <f>IF('Feuille de Calcul Date'!$I$7=4,'Feuille de Calcul Date'!$F$18-Convention!B17,)</f>
        <v>55</v>
      </c>
      <c r="C4" s="12">
        <f t="shared" si="1"/>
        <v>0</v>
      </c>
      <c r="D4" s="12">
        <f t="shared" si="1"/>
        <v>0</v>
      </c>
      <c r="E4" s="12">
        <f t="shared" si="1"/>
        <v>0</v>
      </c>
      <c r="F4" s="12">
        <f t="shared" si="1"/>
        <v>0</v>
      </c>
      <c r="G4" s="12">
        <f t="shared" si="1"/>
        <v>0</v>
      </c>
      <c r="H4" s="12">
        <f t="shared" si="1"/>
        <v>0</v>
      </c>
      <c r="I4" s="12">
        <f t="shared" si="1"/>
        <v>0</v>
      </c>
      <c r="J4" s="12">
        <f t="shared" si="1"/>
        <v>0</v>
      </c>
      <c r="K4" s="12">
        <f t="shared" si="1"/>
        <v>0</v>
      </c>
      <c r="L4" s="12">
        <f>K3-L17</f>
        <v>0</v>
      </c>
      <c r="M4" s="12">
        <f>L3-M17</f>
        <v>0</v>
      </c>
      <c r="N4" s="76"/>
      <c r="O4">
        <v>30</v>
      </c>
    </row>
    <row r="5" spans="1:15" x14ac:dyDescent="0.25">
      <c r="A5" t="s">
        <v>24</v>
      </c>
      <c r="B5" s="12">
        <f>IF('Feuille de Calcul Date'!$I$7=5,'Feuille de Calcul Date'!$F$18-Convention!B18,)</f>
        <v>0</v>
      </c>
      <c r="C5" s="12">
        <f t="shared" si="1"/>
        <v>24</v>
      </c>
      <c r="D5" s="12">
        <f>C4-D18</f>
        <v>0</v>
      </c>
      <c r="E5" s="12">
        <f>D4-E18</f>
        <v>0</v>
      </c>
      <c r="F5" s="12">
        <f t="shared" si="1"/>
        <v>0</v>
      </c>
      <c r="G5" s="12">
        <f t="shared" si="1"/>
        <v>0</v>
      </c>
      <c r="H5" s="12">
        <f t="shared" si="1"/>
        <v>0</v>
      </c>
      <c r="I5" s="12">
        <f t="shared" si="1"/>
        <v>0</v>
      </c>
      <c r="J5" s="12">
        <f t="shared" si="1"/>
        <v>0</v>
      </c>
      <c r="K5" s="12">
        <f t="shared" si="1"/>
        <v>0</v>
      </c>
      <c r="L5" s="12">
        <f t="shared" si="1"/>
        <v>0</v>
      </c>
      <c r="M5" s="12">
        <f t="shared" si="1"/>
        <v>0</v>
      </c>
      <c r="N5" s="76"/>
      <c r="O5">
        <v>31</v>
      </c>
    </row>
    <row r="6" spans="1:15" x14ac:dyDescent="0.25">
      <c r="A6" t="s">
        <v>25</v>
      </c>
      <c r="B6" s="12">
        <f>IF('Feuille de Calcul Date'!$I$7=6,'Feuille de Calcul Date'!$F$18-Convention!B19,)</f>
        <v>0</v>
      </c>
      <c r="C6" s="12">
        <f t="shared" si="1"/>
        <v>0</v>
      </c>
      <c r="D6" s="12">
        <f t="shared" si="1"/>
        <v>0</v>
      </c>
      <c r="E6" s="12">
        <f>D5-E19</f>
        <v>0</v>
      </c>
      <c r="F6" s="12">
        <f t="shared" si="1"/>
        <v>0</v>
      </c>
      <c r="G6" s="12">
        <f t="shared" si="1"/>
        <v>0</v>
      </c>
      <c r="H6" s="12">
        <f t="shared" si="1"/>
        <v>0</v>
      </c>
      <c r="I6" s="12">
        <f t="shared" si="1"/>
        <v>0</v>
      </c>
      <c r="J6" s="12">
        <f t="shared" si="1"/>
        <v>0</v>
      </c>
      <c r="K6" s="12">
        <f t="shared" si="1"/>
        <v>0</v>
      </c>
      <c r="L6" s="12">
        <f t="shared" si="1"/>
        <v>0</v>
      </c>
      <c r="M6" s="12">
        <f t="shared" si="1"/>
        <v>0</v>
      </c>
      <c r="N6" s="76"/>
      <c r="O6">
        <v>30</v>
      </c>
    </row>
    <row r="7" spans="1:15" x14ac:dyDescent="0.25">
      <c r="A7" t="s">
        <v>26</v>
      </c>
      <c r="B7" s="12">
        <f>IF('Feuille de Calcul Date'!$I$7=7,'Feuille de Calcul Date'!$F$18-Convention!B20,)</f>
        <v>0</v>
      </c>
      <c r="C7" s="12">
        <f t="shared" si="1"/>
        <v>0</v>
      </c>
      <c r="D7" s="12">
        <f t="shared" si="1"/>
        <v>0</v>
      </c>
      <c r="E7" s="12">
        <f t="shared" si="1"/>
        <v>0</v>
      </c>
      <c r="F7" s="12">
        <f>E6-F20</f>
        <v>0</v>
      </c>
      <c r="G7" s="12">
        <f t="shared" si="1"/>
        <v>0</v>
      </c>
      <c r="H7" s="12">
        <f t="shared" si="1"/>
        <v>0</v>
      </c>
      <c r="I7" s="12">
        <f t="shared" si="1"/>
        <v>0</v>
      </c>
      <c r="J7" s="12">
        <f t="shared" si="1"/>
        <v>0</v>
      </c>
      <c r="K7" s="12">
        <f t="shared" si="1"/>
        <v>0</v>
      </c>
      <c r="L7" s="12">
        <f>K6-L20</f>
        <v>0</v>
      </c>
      <c r="M7" s="12">
        <f>L6-M20</f>
        <v>0</v>
      </c>
      <c r="N7" s="76"/>
      <c r="O7">
        <v>31</v>
      </c>
    </row>
    <row r="8" spans="1:15" x14ac:dyDescent="0.25">
      <c r="A8" t="s">
        <v>27</v>
      </c>
      <c r="B8" s="12">
        <f>IF('Feuille de Calcul Date'!$I$7=8,'Feuille de Calcul Date'!$F$18-Convention!B21,)</f>
        <v>0</v>
      </c>
      <c r="C8" s="12">
        <f t="shared" si="1"/>
        <v>0</v>
      </c>
      <c r="D8" s="12">
        <f t="shared" si="1"/>
        <v>0</v>
      </c>
      <c r="E8" s="12">
        <f t="shared" si="1"/>
        <v>0</v>
      </c>
      <c r="F8" s="12">
        <f t="shared" si="1"/>
        <v>0</v>
      </c>
      <c r="G8" s="12">
        <f>F7-G21</f>
        <v>0</v>
      </c>
      <c r="H8" s="12">
        <f t="shared" si="1"/>
        <v>0</v>
      </c>
      <c r="I8" s="12">
        <f t="shared" si="1"/>
        <v>0</v>
      </c>
      <c r="J8" s="12">
        <f t="shared" si="1"/>
        <v>0</v>
      </c>
      <c r="K8" s="12">
        <f t="shared" si="1"/>
        <v>0</v>
      </c>
      <c r="L8" s="12">
        <f t="shared" si="1"/>
        <v>0</v>
      </c>
      <c r="M8" s="12">
        <f t="shared" si="1"/>
        <v>0</v>
      </c>
      <c r="N8" s="76"/>
      <c r="O8">
        <v>31</v>
      </c>
    </row>
    <row r="9" spans="1:15" x14ac:dyDescent="0.25">
      <c r="A9" t="s">
        <v>28</v>
      </c>
      <c r="B9" s="12">
        <f>IF('Feuille de Calcul Date'!$I$7=9,'Feuille de Calcul Date'!$F$18-Convention!B22,)</f>
        <v>0</v>
      </c>
      <c r="C9" s="12">
        <f t="shared" si="1"/>
        <v>0</v>
      </c>
      <c r="D9" s="12">
        <f t="shared" si="1"/>
        <v>0</v>
      </c>
      <c r="E9" s="12">
        <f t="shared" si="1"/>
        <v>0</v>
      </c>
      <c r="F9" s="12">
        <f t="shared" si="1"/>
        <v>0</v>
      </c>
      <c r="G9" s="12">
        <f t="shared" si="1"/>
        <v>0</v>
      </c>
      <c r="H9" s="12">
        <f t="shared" si="1"/>
        <v>0</v>
      </c>
      <c r="I9" s="12">
        <f t="shared" si="1"/>
        <v>0</v>
      </c>
      <c r="J9" s="12">
        <f t="shared" si="1"/>
        <v>0</v>
      </c>
      <c r="K9" s="12">
        <f t="shared" si="1"/>
        <v>0</v>
      </c>
      <c r="L9" s="12">
        <f t="shared" si="1"/>
        <v>0</v>
      </c>
      <c r="M9" s="12">
        <f t="shared" si="1"/>
        <v>0</v>
      </c>
      <c r="N9" s="76"/>
      <c r="O9">
        <v>30</v>
      </c>
    </row>
    <row r="10" spans="1:15" x14ac:dyDescent="0.25">
      <c r="A10" t="s">
        <v>29</v>
      </c>
      <c r="B10" s="12">
        <f>IF('Feuille de Calcul Date'!$I$7=10,'Feuille de Calcul Date'!$F$18-Convention!B23,)</f>
        <v>0</v>
      </c>
      <c r="C10" s="12">
        <f t="shared" si="1"/>
        <v>0</v>
      </c>
      <c r="D10" s="12">
        <f t="shared" si="1"/>
        <v>0</v>
      </c>
      <c r="E10" s="12">
        <f t="shared" si="1"/>
        <v>0</v>
      </c>
      <c r="F10" s="12">
        <f t="shared" si="1"/>
        <v>0</v>
      </c>
      <c r="G10" s="12">
        <f t="shared" si="1"/>
        <v>0</v>
      </c>
      <c r="H10" s="12">
        <f t="shared" si="1"/>
        <v>0</v>
      </c>
      <c r="I10" s="12">
        <f>H9-I23</f>
        <v>0</v>
      </c>
      <c r="J10" s="12">
        <f>I9-J23</f>
        <v>0</v>
      </c>
      <c r="K10" s="12">
        <f>J9-K23</f>
        <v>0</v>
      </c>
      <c r="L10" s="12">
        <f>K9-L23</f>
        <v>0</v>
      </c>
      <c r="M10" s="12">
        <f>L9-M23</f>
        <v>0</v>
      </c>
      <c r="N10" s="76"/>
      <c r="O10">
        <v>31</v>
      </c>
    </row>
    <row r="11" spans="1:15" x14ac:dyDescent="0.25">
      <c r="A11" t="s">
        <v>30</v>
      </c>
      <c r="B11" s="12">
        <f>IF('Feuille de Calcul Date'!$I$7=11,'Feuille de Calcul Date'!$F$18-Convention!B24,)</f>
        <v>0</v>
      </c>
      <c r="C11" s="12">
        <f t="shared" si="1"/>
        <v>0</v>
      </c>
      <c r="D11" s="12">
        <f t="shared" si="1"/>
        <v>0</v>
      </c>
      <c r="E11" s="12">
        <f t="shared" si="1"/>
        <v>0</v>
      </c>
      <c r="F11" s="12">
        <f t="shared" si="1"/>
        <v>0</v>
      </c>
      <c r="G11" s="12">
        <f t="shared" si="1"/>
        <v>0</v>
      </c>
      <c r="H11" s="12">
        <f t="shared" si="1"/>
        <v>0</v>
      </c>
      <c r="I11" s="12">
        <f t="shared" si="1"/>
        <v>0</v>
      </c>
      <c r="J11" s="12">
        <f t="shared" si="1"/>
        <v>0</v>
      </c>
      <c r="K11" s="12">
        <f t="shared" si="1"/>
        <v>0</v>
      </c>
      <c r="L11" s="12">
        <f t="shared" si="1"/>
        <v>0</v>
      </c>
      <c r="M11" s="12">
        <f t="shared" si="1"/>
        <v>0</v>
      </c>
      <c r="N11" s="76"/>
      <c r="O11">
        <v>30</v>
      </c>
    </row>
    <row r="12" spans="1:15" x14ac:dyDescent="0.25">
      <c r="A12" t="s">
        <v>31</v>
      </c>
      <c r="B12" s="12">
        <f>IF('Feuille de Calcul Date'!$I$7=12,'Feuille de Calcul Date'!$F$18-Convention!B25,)</f>
        <v>0</v>
      </c>
      <c r="C12" s="12">
        <f t="shared" si="1"/>
        <v>0</v>
      </c>
      <c r="D12" s="12">
        <f t="shared" si="1"/>
        <v>0</v>
      </c>
      <c r="E12" s="12">
        <f t="shared" si="1"/>
        <v>0</v>
      </c>
      <c r="F12" s="12">
        <f>E11-F25</f>
        <v>0</v>
      </c>
      <c r="G12" s="12">
        <f>F11-G25</f>
        <v>0</v>
      </c>
      <c r="H12" s="12">
        <f>G11-H25</f>
        <v>0</v>
      </c>
      <c r="I12" s="12">
        <f>H11-I25</f>
        <v>0</v>
      </c>
      <c r="J12" s="12">
        <f t="shared" si="1"/>
        <v>0</v>
      </c>
      <c r="K12" s="12">
        <f t="shared" si="1"/>
        <v>0</v>
      </c>
      <c r="L12" s="12">
        <f t="shared" si="1"/>
        <v>0</v>
      </c>
      <c r="M12" s="12">
        <f t="shared" si="1"/>
        <v>0</v>
      </c>
      <c r="N12" s="76"/>
      <c r="O12">
        <v>31</v>
      </c>
    </row>
    <row r="13" spans="1:15" x14ac:dyDescent="0.25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3"/>
    </row>
    <row r="14" spans="1:15" x14ac:dyDescent="0.25">
      <c r="A14" t="s">
        <v>34</v>
      </c>
      <c r="B14" s="11">
        <f>IF('Feuille de Calcul Date'!$I$7=1,Convention!O1-'Feuille de Calcul Date'!H7,)</f>
        <v>0</v>
      </c>
      <c r="C14" s="12">
        <f>IF(B12&gt;$O$14,$O$14,B12)</f>
        <v>0</v>
      </c>
      <c r="D14" s="12">
        <f t="shared" ref="D14:M14" si="2">IF(C12&gt;$O$14,$O$14,C12)</f>
        <v>0</v>
      </c>
      <c r="E14" s="12">
        <f t="shared" si="2"/>
        <v>0</v>
      </c>
      <c r="F14" s="12">
        <f t="shared" si="2"/>
        <v>0</v>
      </c>
      <c r="G14" s="12">
        <f t="shared" si="2"/>
        <v>0</v>
      </c>
      <c r="H14" s="12">
        <f t="shared" si="2"/>
        <v>0</v>
      </c>
      <c r="I14" s="12">
        <f t="shared" si="2"/>
        <v>0</v>
      </c>
      <c r="J14" s="12">
        <f t="shared" si="2"/>
        <v>0</v>
      </c>
      <c r="K14" s="12">
        <f t="shared" si="2"/>
        <v>0</v>
      </c>
      <c r="L14" s="12">
        <f t="shared" si="2"/>
        <v>0</v>
      </c>
      <c r="M14" s="12">
        <f t="shared" si="2"/>
        <v>0</v>
      </c>
      <c r="N14" s="77" t="s">
        <v>37</v>
      </c>
      <c r="O14">
        <v>31</v>
      </c>
    </row>
    <row r="15" spans="1:15" x14ac:dyDescent="0.25">
      <c r="A15" t="s">
        <v>21</v>
      </c>
      <c r="B15" s="11">
        <f>IF('Feuille de Calcul Date'!$I$7=2,Convention!O2-'Feuille de Calcul Date'!H7,)</f>
        <v>0</v>
      </c>
      <c r="C15" s="12">
        <f>IF(B1&gt;$O$15,$O$15,B1)</f>
        <v>0</v>
      </c>
      <c r="D15" s="12">
        <f t="shared" ref="D15:M16" si="3">IF(C1&gt;$O$14,$O$14,C1)</f>
        <v>0</v>
      </c>
      <c r="E15" s="12">
        <f t="shared" si="3"/>
        <v>0</v>
      </c>
      <c r="F15" s="12">
        <f t="shared" si="3"/>
        <v>0</v>
      </c>
      <c r="G15" s="12">
        <f t="shared" si="3"/>
        <v>0</v>
      </c>
      <c r="H15" s="12">
        <f t="shared" si="3"/>
        <v>0</v>
      </c>
      <c r="I15" s="12">
        <f t="shared" si="3"/>
        <v>0</v>
      </c>
      <c r="J15" s="12">
        <f t="shared" si="3"/>
        <v>0</v>
      </c>
      <c r="K15" s="12">
        <f t="shared" si="3"/>
        <v>0</v>
      </c>
      <c r="L15" s="12">
        <f t="shared" si="3"/>
        <v>0</v>
      </c>
      <c r="M15" s="12">
        <f t="shared" si="3"/>
        <v>0</v>
      </c>
      <c r="N15" s="77"/>
      <c r="O15">
        <v>28</v>
      </c>
    </row>
    <row r="16" spans="1:15" x14ac:dyDescent="0.25">
      <c r="A16" t="s">
        <v>22</v>
      </c>
      <c r="B16" s="11">
        <f>IF('Feuille de Calcul Date'!$I$7=3,Convention!O3-'Feuille de Calcul Date'!H7,)</f>
        <v>0</v>
      </c>
      <c r="C16" s="12">
        <f>IF(B2&gt;$O$16,$O$16,B2)</f>
        <v>0</v>
      </c>
      <c r="D16" s="12">
        <f>IF(C2&gt;$O$14,$O$14,C2)</f>
        <v>0</v>
      </c>
      <c r="E16" s="12">
        <f t="shared" si="3"/>
        <v>0</v>
      </c>
      <c r="F16" s="12">
        <f t="shared" si="3"/>
        <v>0</v>
      </c>
      <c r="G16" s="12">
        <f t="shared" si="3"/>
        <v>0</v>
      </c>
      <c r="H16" s="12">
        <f t="shared" si="3"/>
        <v>0</v>
      </c>
      <c r="I16" s="12">
        <f t="shared" si="3"/>
        <v>0</v>
      </c>
      <c r="J16" s="12">
        <f t="shared" si="3"/>
        <v>0</v>
      </c>
      <c r="K16" s="12">
        <f t="shared" si="3"/>
        <v>0</v>
      </c>
      <c r="L16" s="12">
        <f t="shared" si="3"/>
        <v>0</v>
      </c>
      <c r="M16" s="12">
        <f t="shared" si="3"/>
        <v>0</v>
      </c>
      <c r="N16" s="77"/>
      <c r="O16">
        <v>31</v>
      </c>
    </row>
    <row r="17" spans="1:15" x14ac:dyDescent="0.25">
      <c r="A17" t="s">
        <v>23</v>
      </c>
      <c r="B17" s="11">
        <f>IF('Feuille de Calcul Date'!$I$7=4,Convention!O4-'Feuille de Calcul Date'!H7,)</f>
        <v>20</v>
      </c>
      <c r="C17" s="12">
        <f>IF(B3&gt;$O$17,$O$17,B3)</f>
        <v>0</v>
      </c>
      <c r="D17" s="12">
        <f t="shared" ref="D17:M17" si="4">IF(C3&gt;$O$17,$O$17,C3)</f>
        <v>0</v>
      </c>
      <c r="E17" s="12">
        <f t="shared" si="4"/>
        <v>0</v>
      </c>
      <c r="F17" s="12">
        <f t="shared" si="4"/>
        <v>0</v>
      </c>
      <c r="G17" s="12">
        <f t="shared" si="4"/>
        <v>0</v>
      </c>
      <c r="H17" s="12">
        <f t="shared" si="4"/>
        <v>0</v>
      </c>
      <c r="I17" s="12">
        <f t="shared" si="4"/>
        <v>0</v>
      </c>
      <c r="J17" s="12">
        <f t="shared" si="4"/>
        <v>0</v>
      </c>
      <c r="K17" s="12">
        <f t="shared" si="4"/>
        <v>0</v>
      </c>
      <c r="L17" s="12">
        <f t="shared" si="4"/>
        <v>0</v>
      </c>
      <c r="M17" s="12">
        <f t="shared" si="4"/>
        <v>0</v>
      </c>
      <c r="N17" s="77"/>
      <c r="O17">
        <v>30</v>
      </c>
    </row>
    <row r="18" spans="1:15" x14ac:dyDescent="0.25">
      <c r="A18" t="s">
        <v>24</v>
      </c>
      <c r="B18" s="11">
        <f>IF('Feuille de Calcul Date'!$I$7=5,Convention!O5-'Feuille de Calcul Date'!H7,)</f>
        <v>0</v>
      </c>
      <c r="C18" s="12">
        <f>IF(B4&gt;$O$18,$O$18,B4)</f>
        <v>31</v>
      </c>
      <c r="D18" s="12">
        <f>IF(C4&gt;$O$18,$O$18,C4)</f>
        <v>0</v>
      </c>
      <c r="E18" s="12">
        <f t="shared" ref="E18:M18" si="5">IF(D4&gt;$O$18,$O$18,D4)</f>
        <v>0</v>
      </c>
      <c r="F18" s="12">
        <f t="shared" si="5"/>
        <v>0</v>
      </c>
      <c r="G18" s="12">
        <f t="shared" si="5"/>
        <v>0</v>
      </c>
      <c r="H18" s="12">
        <f t="shared" si="5"/>
        <v>0</v>
      </c>
      <c r="I18" s="12">
        <f t="shared" si="5"/>
        <v>0</v>
      </c>
      <c r="J18" s="12">
        <f t="shared" si="5"/>
        <v>0</v>
      </c>
      <c r="K18" s="12">
        <f t="shared" si="5"/>
        <v>0</v>
      </c>
      <c r="L18" s="12">
        <f t="shared" si="5"/>
        <v>0</v>
      </c>
      <c r="M18" s="12">
        <f t="shared" si="5"/>
        <v>0</v>
      </c>
      <c r="N18" s="77"/>
      <c r="O18">
        <v>31</v>
      </c>
    </row>
    <row r="19" spans="1:15" x14ac:dyDescent="0.25">
      <c r="A19" t="s">
        <v>25</v>
      </c>
      <c r="B19" s="11">
        <f>IF('Feuille de Calcul Date'!$I$7=6,Convention!O6-'Feuille de Calcul Date'!H7,)</f>
        <v>0</v>
      </c>
      <c r="C19" s="12">
        <f>IF(B5&gt;$O$19,$O$19,B5)</f>
        <v>0</v>
      </c>
      <c r="D19" s="12">
        <f>IF(C5&gt;$O$19,$O$19,C5)</f>
        <v>24</v>
      </c>
      <c r="E19" s="12">
        <f>IF(D5&gt;$O$19,$O$19,D5)</f>
        <v>0</v>
      </c>
      <c r="F19" s="12">
        <f t="shared" ref="F19:M19" si="6">IF(E5&gt;$O$19,$O$19,E5)</f>
        <v>0</v>
      </c>
      <c r="G19" s="12">
        <f t="shared" si="6"/>
        <v>0</v>
      </c>
      <c r="H19" s="12">
        <f t="shared" si="6"/>
        <v>0</v>
      </c>
      <c r="I19" s="12">
        <f t="shared" si="6"/>
        <v>0</v>
      </c>
      <c r="J19" s="12">
        <f t="shared" si="6"/>
        <v>0</v>
      </c>
      <c r="K19" s="12">
        <f t="shared" si="6"/>
        <v>0</v>
      </c>
      <c r="L19" s="12">
        <f t="shared" si="6"/>
        <v>0</v>
      </c>
      <c r="M19" s="12">
        <f t="shared" si="6"/>
        <v>0</v>
      </c>
      <c r="N19" s="77"/>
      <c r="O19">
        <v>30</v>
      </c>
    </row>
    <row r="20" spans="1:15" x14ac:dyDescent="0.25">
      <c r="A20" t="s">
        <v>26</v>
      </c>
      <c r="B20" s="11">
        <f>IF('Feuille de Calcul Date'!$I$7=7,Convention!O7-'Feuille de Calcul Date'!H7,)</f>
        <v>0</v>
      </c>
      <c r="C20" s="12">
        <f>IF(B6&gt;$O$20,$O$20,B6)</f>
        <v>0</v>
      </c>
      <c r="D20" s="12">
        <f>IF(C6&gt;$O$20,$O$20,C6)</f>
        <v>0</v>
      </c>
      <c r="E20" s="12">
        <f>IF(D6&gt;$O$20,$O$20,D6)</f>
        <v>0</v>
      </c>
      <c r="F20" s="12">
        <f>IF(E6&gt;$O$20,$O$20,E6)</f>
        <v>0</v>
      </c>
      <c r="G20" s="12">
        <f t="shared" ref="G20:M20" si="7">IF(F6&gt;$O$20,$O$20,F6)</f>
        <v>0</v>
      </c>
      <c r="H20" s="12">
        <f t="shared" si="7"/>
        <v>0</v>
      </c>
      <c r="I20" s="12">
        <f t="shared" si="7"/>
        <v>0</v>
      </c>
      <c r="J20" s="12">
        <f t="shared" si="7"/>
        <v>0</v>
      </c>
      <c r="K20" s="12">
        <f t="shared" si="7"/>
        <v>0</v>
      </c>
      <c r="L20" s="12">
        <f t="shared" si="7"/>
        <v>0</v>
      </c>
      <c r="M20" s="12">
        <f t="shared" si="7"/>
        <v>0</v>
      </c>
      <c r="N20" s="77"/>
      <c r="O20">
        <v>31</v>
      </c>
    </row>
    <row r="21" spans="1:15" x14ac:dyDescent="0.25">
      <c r="A21" t="s">
        <v>27</v>
      </c>
      <c r="B21" s="11">
        <f>IF('Feuille de Calcul Date'!$I$7=8,Convention!O8-'Feuille de Calcul Date'!H7,)</f>
        <v>0</v>
      </c>
      <c r="C21" s="12">
        <f>IF(B7&gt;$O$21,$O$21,B7)</f>
        <v>0</v>
      </c>
      <c r="D21" s="12">
        <f>IF(C7&gt;$O$21,$O$21,C7)</f>
        <v>0</v>
      </c>
      <c r="E21" s="12">
        <f>IF(D7&gt;$O$21,$O$21,D7)</f>
        <v>0</v>
      </c>
      <c r="F21" s="12">
        <f>IF(E7&gt;$O$21,$O$21,E7)</f>
        <v>0</v>
      </c>
      <c r="G21" s="12">
        <f>IF(F7&gt;$O$21,$O$21,F7)</f>
        <v>0</v>
      </c>
      <c r="H21" s="12">
        <f t="shared" ref="H21:M21" si="8">IF(G7&gt;$O$21,$O$21,G7)</f>
        <v>0</v>
      </c>
      <c r="I21" s="12">
        <f t="shared" si="8"/>
        <v>0</v>
      </c>
      <c r="J21" s="12">
        <f t="shared" si="8"/>
        <v>0</v>
      </c>
      <c r="K21" s="12">
        <f t="shared" si="8"/>
        <v>0</v>
      </c>
      <c r="L21" s="12">
        <f t="shared" si="8"/>
        <v>0</v>
      </c>
      <c r="M21" s="12">
        <f t="shared" si="8"/>
        <v>0</v>
      </c>
      <c r="N21" s="77"/>
      <c r="O21">
        <v>31</v>
      </c>
    </row>
    <row r="22" spans="1:15" x14ac:dyDescent="0.25">
      <c r="A22" t="s">
        <v>28</v>
      </c>
      <c r="B22" s="11">
        <f>IF('Feuille de Calcul Date'!$I$7=9,Convention!O9-'Feuille de Calcul Date'!H7,)</f>
        <v>0</v>
      </c>
      <c r="C22" s="12">
        <f t="shared" ref="C22:M22" si="9">IF(B8&gt;$O$22,$O$22,B8)</f>
        <v>0</v>
      </c>
      <c r="D22" s="12">
        <f t="shared" si="9"/>
        <v>0</v>
      </c>
      <c r="E22" s="12">
        <f t="shared" si="9"/>
        <v>0</v>
      </c>
      <c r="F22" s="12">
        <f t="shared" si="9"/>
        <v>0</v>
      </c>
      <c r="G22" s="12">
        <f t="shared" si="9"/>
        <v>0</v>
      </c>
      <c r="H22" s="12">
        <f t="shared" si="9"/>
        <v>0</v>
      </c>
      <c r="I22" s="12">
        <f t="shared" si="9"/>
        <v>0</v>
      </c>
      <c r="J22" s="12">
        <f t="shared" si="9"/>
        <v>0</v>
      </c>
      <c r="K22" s="12">
        <f t="shared" si="9"/>
        <v>0</v>
      </c>
      <c r="L22" s="12">
        <f t="shared" si="9"/>
        <v>0</v>
      </c>
      <c r="M22" s="12">
        <f t="shared" si="9"/>
        <v>0</v>
      </c>
      <c r="N22" s="77"/>
      <c r="O22">
        <v>30</v>
      </c>
    </row>
    <row r="23" spans="1:15" x14ac:dyDescent="0.25">
      <c r="A23" t="s">
        <v>29</v>
      </c>
      <c r="B23" s="11">
        <f>IF('Feuille de Calcul Date'!$I$7=10,Convention!O10-'Feuille de Calcul Date'!H7,)</f>
        <v>0</v>
      </c>
      <c r="C23" s="12">
        <f>IF(B9&gt;$O$23,$O$23,B9)</f>
        <v>0</v>
      </c>
      <c r="D23" s="12">
        <f t="shared" ref="D23:M24" si="10">IF(C9&gt;$O$23,$O$23,C9)</f>
        <v>0</v>
      </c>
      <c r="E23" s="12">
        <f t="shared" si="10"/>
        <v>0</v>
      </c>
      <c r="F23" s="12">
        <f t="shared" si="10"/>
        <v>0</v>
      </c>
      <c r="G23" s="12">
        <f t="shared" si="10"/>
        <v>0</v>
      </c>
      <c r="H23" s="12">
        <f t="shared" si="10"/>
        <v>0</v>
      </c>
      <c r="I23" s="12">
        <f>IF(H9&gt;$O$23,$O$23,H9)</f>
        <v>0</v>
      </c>
      <c r="J23" s="12">
        <f>IF(I9&gt;$O$23,$O$23,I9)</f>
        <v>0</v>
      </c>
      <c r="K23" s="12">
        <f>IF(J9&gt;$O$23,$O$23,J9)</f>
        <v>0</v>
      </c>
      <c r="L23" s="12">
        <f>IF(K9&gt;$O$23,$O$23,K9)</f>
        <v>0</v>
      </c>
      <c r="M23" s="12">
        <f>IF(L9&gt;$O$23,$O$23,L9)</f>
        <v>0</v>
      </c>
      <c r="N23" s="77"/>
      <c r="O23">
        <v>31</v>
      </c>
    </row>
    <row r="24" spans="1:15" x14ac:dyDescent="0.25">
      <c r="A24" t="s">
        <v>30</v>
      </c>
      <c r="B24" s="11">
        <f>IF('Feuille de Calcul Date'!$I$7=11,Convention!O11-'Feuille de Calcul Date'!H7,)</f>
        <v>0</v>
      </c>
      <c r="C24" s="12">
        <f>IF(B10&gt;$O$24,$O$24,B10)</f>
        <v>0</v>
      </c>
      <c r="D24" s="12">
        <f t="shared" si="10"/>
        <v>0</v>
      </c>
      <c r="E24" s="12">
        <f t="shared" si="10"/>
        <v>0</v>
      </c>
      <c r="F24" s="12">
        <f t="shared" si="10"/>
        <v>0</v>
      </c>
      <c r="G24" s="12">
        <f t="shared" si="10"/>
        <v>0</v>
      </c>
      <c r="H24" s="12">
        <f t="shared" si="10"/>
        <v>0</v>
      </c>
      <c r="I24" s="12">
        <f t="shared" si="10"/>
        <v>0</v>
      </c>
      <c r="J24" s="12">
        <f t="shared" si="10"/>
        <v>0</v>
      </c>
      <c r="K24" s="12">
        <f t="shared" si="10"/>
        <v>0</v>
      </c>
      <c r="L24" s="12">
        <f t="shared" si="10"/>
        <v>0</v>
      </c>
      <c r="M24" s="12">
        <f t="shared" si="10"/>
        <v>0</v>
      </c>
      <c r="N24" s="77"/>
      <c r="O24">
        <v>30</v>
      </c>
    </row>
    <row r="25" spans="1:15" x14ac:dyDescent="0.25">
      <c r="A25" t="s">
        <v>31</v>
      </c>
      <c r="B25" s="11">
        <f>IF('Feuille de Calcul Date'!$I$7=12,Convention!O12-'Feuille de Calcul Date'!H7,)</f>
        <v>0</v>
      </c>
      <c r="C25" s="12">
        <f>IF(B11&gt;$O$25,$O$25,B11)</f>
        <v>0</v>
      </c>
      <c r="D25" s="12">
        <f t="shared" ref="D25:M25" si="11">IF(C11&gt;$O$25,$O$25,C11)</f>
        <v>0</v>
      </c>
      <c r="E25" s="12">
        <f t="shared" si="11"/>
        <v>0</v>
      </c>
      <c r="F25" s="12">
        <f t="shared" si="11"/>
        <v>0</v>
      </c>
      <c r="G25" s="12">
        <f t="shared" si="11"/>
        <v>0</v>
      </c>
      <c r="H25" s="12">
        <f t="shared" si="11"/>
        <v>0</v>
      </c>
      <c r="I25" s="12">
        <f t="shared" si="11"/>
        <v>0</v>
      </c>
      <c r="J25" s="12">
        <f t="shared" si="11"/>
        <v>0</v>
      </c>
      <c r="K25" s="12">
        <f t="shared" si="11"/>
        <v>0</v>
      </c>
      <c r="L25" s="12">
        <f t="shared" si="11"/>
        <v>0</v>
      </c>
      <c r="M25" s="12">
        <f t="shared" si="11"/>
        <v>0</v>
      </c>
      <c r="N25" s="77"/>
      <c r="O25">
        <v>31</v>
      </c>
    </row>
    <row r="26" spans="1:15" x14ac:dyDescent="0.25">
      <c r="A26" s="14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5" x14ac:dyDescent="0.25">
      <c r="A27" t="s">
        <v>34</v>
      </c>
      <c r="B27" s="11">
        <f>B14</f>
        <v>0</v>
      </c>
      <c r="C27" s="11">
        <f t="shared" ref="C27:E38" si="12">C14</f>
        <v>0</v>
      </c>
      <c r="D27" s="11">
        <f t="shared" si="12"/>
        <v>0</v>
      </c>
      <c r="E27" s="11">
        <f t="shared" si="12"/>
        <v>0</v>
      </c>
      <c r="F27" s="12"/>
      <c r="G27" s="12">
        <f>IF(B27&gt;0.001,B27,)</f>
        <v>0</v>
      </c>
      <c r="H27" s="11">
        <f>IF(C27+B38&lt;O31,C27,O31-B38)</f>
        <v>0</v>
      </c>
      <c r="I27" s="12">
        <f>IF(C38+B37+D27&lt;O31,D27,O31-(B37+C38))</f>
        <v>0</v>
      </c>
      <c r="J27" s="12">
        <f>IF(C37+B36+D38+E27&lt;O31,E27,IF(O31-(B36+C37+D38)&lt;0.001,O31-(B36+C37+D38)))</f>
        <v>0</v>
      </c>
      <c r="K27" s="12"/>
      <c r="L27" s="12"/>
      <c r="M27" s="12"/>
      <c r="N27" s="78" t="s">
        <v>33</v>
      </c>
    </row>
    <row r="28" spans="1:15" x14ac:dyDescent="0.25">
      <c r="A28" t="s">
        <v>21</v>
      </c>
      <c r="B28" s="11">
        <f t="shared" ref="B28:D38" si="13">B15</f>
        <v>0</v>
      </c>
      <c r="C28" s="11">
        <f t="shared" si="13"/>
        <v>0</v>
      </c>
      <c r="D28" s="11">
        <f t="shared" si="13"/>
        <v>0</v>
      </c>
      <c r="E28" s="11">
        <f t="shared" si="12"/>
        <v>0</v>
      </c>
      <c r="F28" s="12"/>
      <c r="G28" s="12">
        <f t="shared" ref="G28" si="14">IF(B28&gt;0.001,B28,)</f>
        <v>0</v>
      </c>
      <c r="H28" s="11">
        <f>IF(C28+B27&lt;O31,C28,O31-B27)</f>
        <v>0</v>
      </c>
      <c r="I28" s="12">
        <f>IF(C27+B38+D28&lt;O31,D28,O31-(B38+C27))</f>
        <v>0</v>
      </c>
      <c r="J28" s="12">
        <f>IF(C38+B37+D27+E28&lt;O31,E28,IF(O31-(B37+C38+D27)&lt;0.001,,O31-(B37+C38+D27)&lt;0.001))</f>
        <v>0</v>
      </c>
      <c r="K28" s="12"/>
      <c r="L28" s="12"/>
      <c r="M28" s="12"/>
      <c r="N28" s="78"/>
    </row>
    <row r="29" spans="1:15" x14ac:dyDescent="0.25">
      <c r="A29" t="s">
        <v>22</v>
      </c>
      <c r="B29" s="11">
        <f t="shared" si="13"/>
        <v>0</v>
      </c>
      <c r="C29" s="11">
        <f t="shared" si="13"/>
        <v>0</v>
      </c>
      <c r="D29" s="11">
        <f t="shared" si="13"/>
        <v>0</v>
      </c>
      <c r="E29" s="11">
        <f t="shared" si="12"/>
        <v>0</v>
      </c>
      <c r="F29" s="12"/>
      <c r="G29" s="12">
        <f>IF(B29&gt;0.001,B29,)</f>
        <v>0</v>
      </c>
      <c r="H29" s="11">
        <f>IF(C29+B28&lt;O31,C29,O31-B28)</f>
        <v>0</v>
      </c>
      <c r="I29" s="12">
        <f>IF(C28+B27+D29&lt;O31,D29,O31-(B27+C28))</f>
        <v>0</v>
      </c>
      <c r="J29" s="12">
        <f>IF(C27+B38+D28+E29&lt;O31,E29,IF(O31-(B38+C27+D28)&lt;0.001,,O31-(B38+C27+D28)))</f>
        <v>0</v>
      </c>
      <c r="K29" s="12"/>
      <c r="L29" s="12"/>
      <c r="M29" s="12"/>
      <c r="N29" s="78"/>
    </row>
    <row r="30" spans="1:15" x14ac:dyDescent="0.25">
      <c r="A30" t="s">
        <v>23</v>
      </c>
      <c r="B30" s="11">
        <f t="shared" si="13"/>
        <v>20</v>
      </c>
      <c r="C30" s="11">
        <f t="shared" si="13"/>
        <v>0</v>
      </c>
      <c r="D30" s="11">
        <f t="shared" si="13"/>
        <v>0</v>
      </c>
      <c r="E30" s="11">
        <f t="shared" si="12"/>
        <v>0</v>
      </c>
      <c r="F30" s="12"/>
      <c r="G30" s="12">
        <f>IF(B30&gt;0.001,B30,)</f>
        <v>20</v>
      </c>
      <c r="H30" s="11">
        <f>IF(C30+B29&lt;O31,C30,O31-B29)</f>
        <v>0</v>
      </c>
      <c r="I30" s="12">
        <f>IF(C29+B28+D30&lt;O31,D30,O31-(B28+C29))</f>
        <v>0</v>
      </c>
      <c r="J30" s="12">
        <f>IF(C28+B27+D29+E30&lt;O31,E30,IF(O31-(B27+C28+D29)&lt;0.001,,O31-(B27+C28+D29)))</f>
        <v>0</v>
      </c>
      <c r="K30" s="11"/>
      <c r="L30" s="12"/>
      <c r="M30" s="12"/>
      <c r="N30" s="78"/>
    </row>
    <row r="31" spans="1:15" x14ac:dyDescent="0.25">
      <c r="A31" t="s">
        <v>24</v>
      </c>
      <c r="B31" s="11">
        <f t="shared" si="13"/>
        <v>0</v>
      </c>
      <c r="C31" s="11">
        <f t="shared" si="13"/>
        <v>31</v>
      </c>
      <c r="D31" s="11">
        <f t="shared" si="13"/>
        <v>0</v>
      </c>
      <c r="E31" s="11">
        <f t="shared" si="12"/>
        <v>0</v>
      </c>
      <c r="F31" s="12"/>
      <c r="G31" s="12">
        <f t="shared" ref="G31:G38" si="15">IF(B31&gt;0.001,B31,)</f>
        <v>0</v>
      </c>
      <c r="H31" s="11">
        <f>IF(C31+B30&lt;O31,C31,O31-B30)</f>
        <v>31</v>
      </c>
      <c r="I31" s="12">
        <f>IF(C30+B29+D31&lt;O31,D31,O31-(B29+C30))</f>
        <v>0</v>
      </c>
      <c r="J31" s="12">
        <f>IF(C29+B28+D30+E31&lt;O31,E31,IF(O31-(B28+C29+D30)&lt;0.001,,O31-(B28+C29+D30)))</f>
        <v>0</v>
      </c>
      <c r="K31" s="11"/>
      <c r="L31" s="12"/>
      <c r="M31" s="12"/>
      <c r="N31" s="78"/>
      <c r="O31" s="12">
        <f>'Information Absence'!F15</f>
        <v>90</v>
      </c>
    </row>
    <row r="32" spans="1:15" x14ac:dyDescent="0.25">
      <c r="A32" t="s">
        <v>25</v>
      </c>
      <c r="B32" s="11">
        <f t="shared" si="13"/>
        <v>0</v>
      </c>
      <c r="C32" s="11">
        <f t="shared" si="13"/>
        <v>0</v>
      </c>
      <c r="D32" s="11">
        <f t="shared" si="13"/>
        <v>24</v>
      </c>
      <c r="E32" s="11">
        <f t="shared" si="12"/>
        <v>0</v>
      </c>
      <c r="F32" s="12"/>
      <c r="G32" s="12">
        <f t="shared" si="15"/>
        <v>0</v>
      </c>
      <c r="H32" s="11">
        <f>IF(C32+B31&lt;O31,C32,O31-B31)</f>
        <v>0</v>
      </c>
      <c r="I32" s="12">
        <f>IF(C31+B30+D32&lt;O31,D32,O31-(B30+C31))</f>
        <v>24</v>
      </c>
      <c r="J32" s="12">
        <f>IF(C30+B29+D31+E32&lt;O31,E32,IF(O31-(B29+C30+D31)&lt;0.001,,O31-(B29+C30+D31)))</f>
        <v>0</v>
      </c>
      <c r="K32" s="11"/>
      <c r="L32" s="12"/>
      <c r="M32" s="12"/>
      <c r="N32" s="78"/>
    </row>
    <row r="33" spans="1:14" x14ac:dyDescent="0.25">
      <c r="A33" t="s">
        <v>26</v>
      </c>
      <c r="B33" s="11">
        <f t="shared" si="13"/>
        <v>0</v>
      </c>
      <c r="C33" s="11">
        <f t="shared" si="13"/>
        <v>0</v>
      </c>
      <c r="D33" s="11">
        <f t="shared" si="13"/>
        <v>0</v>
      </c>
      <c r="E33" s="11">
        <f t="shared" si="12"/>
        <v>0</v>
      </c>
      <c r="F33" s="12"/>
      <c r="G33" s="12">
        <f t="shared" si="15"/>
        <v>0</v>
      </c>
      <c r="H33" s="11">
        <f>IF(C33+B32&lt;O31,C33,O31-B32)</f>
        <v>0</v>
      </c>
      <c r="I33" s="12">
        <f>IF(C32+B31+D33&lt;O31,D33,O31-(B31+C32))</f>
        <v>0</v>
      </c>
      <c r="J33" s="12">
        <f>IF(C31+B30+D32+E33&lt;O31,E33,IF(O31-(B30+C31+D32)&lt;0.001,,O31-(B30+C31+D32)))</f>
        <v>0</v>
      </c>
      <c r="K33" s="11"/>
      <c r="L33" s="12"/>
      <c r="M33" s="12"/>
      <c r="N33" s="78"/>
    </row>
    <row r="34" spans="1:14" x14ac:dyDescent="0.25">
      <c r="A34" t="s">
        <v>27</v>
      </c>
      <c r="B34" s="11">
        <f t="shared" si="13"/>
        <v>0</v>
      </c>
      <c r="C34" s="11">
        <f t="shared" si="13"/>
        <v>0</v>
      </c>
      <c r="D34" s="11">
        <f t="shared" si="13"/>
        <v>0</v>
      </c>
      <c r="E34" s="11">
        <f t="shared" si="12"/>
        <v>0</v>
      </c>
      <c r="F34" s="12"/>
      <c r="G34" s="12">
        <f t="shared" si="15"/>
        <v>0</v>
      </c>
      <c r="H34" s="11">
        <f>IF(C34+B33&lt;O31,C34,O31-B33)</f>
        <v>0</v>
      </c>
      <c r="I34" s="12">
        <f>IF(C33+B32+D34&lt;O31,D34,O31-(B32+C33))</f>
        <v>0</v>
      </c>
      <c r="J34" s="12">
        <f>IF(C32+B31+D33+E34&lt;O31,E34,IF(O31-(B31+C32+D33)&lt;0.001,,O31-(B31+C32+D33)))</f>
        <v>0</v>
      </c>
      <c r="K34" s="11"/>
      <c r="L34" s="12"/>
      <c r="M34" s="12"/>
      <c r="N34" s="78"/>
    </row>
    <row r="35" spans="1:14" x14ac:dyDescent="0.25">
      <c r="A35" t="s">
        <v>28</v>
      </c>
      <c r="B35" s="11">
        <f t="shared" si="13"/>
        <v>0</v>
      </c>
      <c r="C35" s="11">
        <f t="shared" si="13"/>
        <v>0</v>
      </c>
      <c r="D35" s="11">
        <f t="shared" si="13"/>
        <v>0</v>
      </c>
      <c r="E35" s="11">
        <f t="shared" si="12"/>
        <v>0</v>
      </c>
      <c r="F35" s="12"/>
      <c r="G35" s="12">
        <f t="shared" si="15"/>
        <v>0</v>
      </c>
      <c r="H35" s="11">
        <f>IF(C35+B34&lt;O31,C35,O31-B34)</f>
        <v>0</v>
      </c>
      <c r="I35" s="12">
        <f>IF(C34+B33+D35&lt;O31,D35,O31-(B33+C34))</f>
        <v>0</v>
      </c>
      <c r="J35" s="12">
        <f>IF(C33+B32+D34+E35&lt;O31,E35,IF(O31-(B32+C33+D34)&lt;0.001,,O31-(B32+C33+D34)))</f>
        <v>0</v>
      </c>
      <c r="K35" s="11"/>
      <c r="L35" s="12"/>
      <c r="M35" s="12"/>
      <c r="N35" s="78"/>
    </row>
    <row r="36" spans="1:14" x14ac:dyDescent="0.25">
      <c r="A36" t="s">
        <v>29</v>
      </c>
      <c r="B36" s="11">
        <f t="shared" si="13"/>
        <v>0</v>
      </c>
      <c r="C36" s="11">
        <f t="shared" si="13"/>
        <v>0</v>
      </c>
      <c r="D36" s="11">
        <f t="shared" si="13"/>
        <v>0</v>
      </c>
      <c r="E36" s="11">
        <f t="shared" si="12"/>
        <v>0</v>
      </c>
      <c r="F36" s="12"/>
      <c r="G36" s="12">
        <f t="shared" si="15"/>
        <v>0</v>
      </c>
      <c r="H36" s="11">
        <f>IF(C36+B35&lt;O31,C36,O31-B35)</f>
        <v>0</v>
      </c>
      <c r="I36" s="12">
        <f>IF(C35+B34+D36&lt;O31,D36,O31-(B34+C35))</f>
        <v>0</v>
      </c>
      <c r="J36" s="12">
        <f>IF(C34+B33+D35+E36&lt;O31,E36,IF(O31-(B33+C34+D35)&lt;0.001,,O31-(B33+C34+D35)))</f>
        <v>0</v>
      </c>
      <c r="K36" s="11"/>
      <c r="L36" s="12"/>
      <c r="M36" s="12"/>
      <c r="N36" s="78"/>
    </row>
    <row r="37" spans="1:14" x14ac:dyDescent="0.25">
      <c r="A37" t="s">
        <v>30</v>
      </c>
      <c r="B37" s="11">
        <f t="shared" si="13"/>
        <v>0</v>
      </c>
      <c r="C37" s="11">
        <f t="shared" si="13"/>
        <v>0</v>
      </c>
      <c r="D37" s="11">
        <f t="shared" si="13"/>
        <v>0</v>
      </c>
      <c r="E37" s="11">
        <f t="shared" si="12"/>
        <v>0</v>
      </c>
      <c r="F37" s="12"/>
      <c r="G37" s="12">
        <f t="shared" si="15"/>
        <v>0</v>
      </c>
      <c r="H37" s="11">
        <f>IF(C37+B36&lt;O31,C37,O31-B36)</f>
        <v>0</v>
      </c>
      <c r="I37" s="12">
        <f>IF(C36+B35+D37&lt;O31,D37,O31-(B35+C36))</f>
        <v>0</v>
      </c>
      <c r="J37" s="12">
        <f>IF(C35+B34+D36+E37&lt;O31,E37,IF(O31-(B34+C35+D36)&lt;0.001,,O31-(B34+C35+D36)))</f>
        <v>0</v>
      </c>
      <c r="K37" s="11"/>
      <c r="L37" s="12"/>
      <c r="M37" s="12"/>
      <c r="N37" s="78"/>
    </row>
    <row r="38" spans="1:14" x14ac:dyDescent="0.25">
      <c r="A38" t="s">
        <v>31</v>
      </c>
      <c r="B38" s="11">
        <f t="shared" si="13"/>
        <v>0</v>
      </c>
      <c r="C38" s="11">
        <f t="shared" si="13"/>
        <v>0</v>
      </c>
      <c r="D38" s="11">
        <f t="shared" si="13"/>
        <v>0</v>
      </c>
      <c r="E38" s="11">
        <f t="shared" si="12"/>
        <v>0</v>
      </c>
      <c r="F38" s="12"/>
      <c r="G38" s="12">
        <f t="shared" si="15"/>
        <v>0</v>
      </c>
      <c r="H38" s="11">
        <f>IF(C38+B37&lt;O31,C38,O31-B37)</f>
        <v>0</v>
      </c>
      <c r="I38" s="12">
        <f>IF(C37+B36+D38&lt;O31,D38,O31-(B36+C37))</f>
        <v>0</v>
      </c>
      <c r="J38" s="12">
        <f>IF(C36+B35+D37+E38&lt;O31,E38,IF(O31-(B35+C36+D37)&lt;0.001,,O31-(B35+C36+D37)))</f>
        <v>0</v>
      </c>
      <c r="K38" s="11"/>
      <c r="L38" s="12"/>
      <c r="M38" s="12"/>
      <c r="N38" s="78"/>
    </row>
    <row r="39" spans="1:14" x14ac:dyDescent="0.25">
      <c r="A39" s="9"/>
      <c r="B39" s="10"/>
    </row>
    <row r="40" spans="1:14" x14ac:dyDescent="0.25">
      <c r="A40" s="9"/>
      <c r="B40" s="10"/>
    </row>
    <row r="41" spans="1:14" x14ac:dyDescent="0.25">
      <c r="A41" s="9"/>
      <c r="B41" s="10"/>
    </row>
    <row r="42" spans="1:14" x14ac:dyDescent="0.25">
      <c r="A42" s="8"/>
      <c r="B42" s="8"/>
    </row>
    <row r="43" spans="1:14" x14ac:dyDescent="0.25">
      <c r="A43" s="9"/>
      <c r="B43" s="10"/>
    </row>
    <row r="44" spans="1:14" x14ac:dyDescent="0.25">
      <c r="A44" s="9"/>
      <c r="B44" s="10"/>
    </row>
    <row r="45" spans="1:14" x14ac:dyDescent="0.25">
      <c r="A45" s="9"/>
      <c r="B45" s="10"/>
    </row>
    <row r="46" spans="1:14" x14ac:dyDescent="0.25">
      <c r="A46" s="9"/>
      <c r="B46" s="10"/>
    </row>
    <row r="47" spans="1:14" x14ac:dyDescent="0.25">
      <c r="A47" s="9"/>
      <c r="B47" s="10"/>
    </row>
    <row r="48" spans="1:14" x14ac:dyDescent="0.25">
      <c r="A48" s="9"/>
      <c r="B48" s="10"/>
    </row>
    <row r="49" spans="1:2" x14ac:dyDescent="0.25">
      <c r="A49" s="9"/>
      <c r="B49" s="10"/>
    </row>
    <row r="50" spans="1:2" x14ac:dyDescent="0.25">
      <c r="A50" s="9"/>
      <c r="B50" s="10"/>
    </row>
    <row r="51" spans="1:2" x14ac:dyDescent="0.25">
      <c r="A51" s="9"/>
      <c r="B51" s="10"/>
    </row>
    <row r="52" spans="1:2" x14ac:dyDescent="0.25">
      <c r="A52" s="9"/>
      <c r="B52" s="10"/>
    </row>
    <row r="53" spans="1:2" x14ac:dyDescent="0.25">
      <c r="A53" s="9"/>
      <c r="B53" s="10"/>
    </row>
    <row r="54" spans="1:2" x14ac:dyDescent="0.25">
      <c r="A54" s="9"/>
      <c r="B54" s="10"/>
    </row>
  </sheetData>
  <mergeCells count="3">
    <mergeCell ref="N1:N12"/>
    <mergeCell ref="N14:N25"/>
    <mergeCell ref="N27:N3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O54"/>
  <sheetViews>
    <sheetView topLeftCell="A22" workbookViewId="0">
      <selection activeCell="Q28" sqref="Q28"/>
    </sheetView>
  </sheetViews>
  <sheetFormatPr baseColWidth="10" defaultRowHeight="15" x14ac:dyDescent="0.25"/>
  <cols>
    <col min="2" max="4" width="9.28515625" bestFit="1" customWidth="1"/>
    <col min="5" max="10" width="6.85546875" bestFit="1" customWidth="1"/>
    <col min="11" max="11" width="7" customWidth="1"/>
    <col min="12" max="12" width="7.140625" customWidth="1"/>
    <col min="13" max="13" width="7.42578125" customWidth="1"/>
  </cols>
  <sheetData>
    <row r="1" spans="1:15" x14ac:dyDescent="0.25">
      <c r="A1" t="s">
        <v>34</v>
      </c>
      <c r="B1" s="12">
        <f>IF('Feuille de Calcul Date'!$I$10=1,'Feuille de Calcul Date'!$G$18,)</f>
        <v>0</v>
      </c>
      <c r="C1" s="12">
        <f>B12-B25</f>
        <v>0</v>
      </c>
      <c r="D1" s="12">
        <f t="shared" ref="D1:M1" si="0">C12-C25</f>
        <v>0</v>
      </c>
      <c r="E1" s="12">
        <f t="shared" si="0"/>
        <v>0</v>
      </c>
      <c r="F1" s="12">
        <f t="shared" si="0"/>
        <v>0</v>
      </c>
      <c r="G1" s="12">
        <f t="shared" si="0"/>
        <v>0</v>
      </c>
      <c r="H1" s="12">
        <f t="shared" si="0"/>
        <v>0</v>
      </c>
      <c r="I1" s="12">
        <f t="shared" si="0"/>
        <v>0</v>
      </c>
      <c r="J1" s="12">
        <f t="shared" si="0"/>
        <v>0</v>
      </c>
      <c r="K1" s="12">
        <f t="shared" si="0"/>
        <v>0</v>
      </c>
      <c r="L1" s="12">
        <f t="shared" si="0"/>
        <v>0</v>
      </c>
      <c r="M1" s="12">
        <f t="shared" si="0"/>
        <v>0</v>
      </c>
      <c r="N1" s="76" t="s">
        <v>36</v>
      </c>
      <c r="O1">
        <v>31</v>
      </c>
    </row>
    <row r="2" spans="1:15" x14ac:dyDescent="0.25">
      <c r="A2" t="s">
        <v>21</v>
      </c>
      <c r="B2" s="12">
        <f>IF('Feuille de Calcul Date'!$I$10=2,'Feuille de Calcul Date'!$G$18,)</f>
        <v>0</v>
      </c>
      <c r="C2" s="12">
        <f>B1-B14</f>
        <v>0</v>
      </c>
      <c r="D2" s="12">
        <f t="shared" ref="D2:M9" si="1">C1-C14</f>
        <v>0</v>
      </c>
      <c r="E2" s="12">
        <f t="shared" si="1"/>
        <v>0</v>
      </c>
      <c r="F2" s="12">
        <f t="shared" si="1"/>
        <v>0</v>
      </c>
      <c r="G2" s="12">
        <f t="shared" si="1"/>
        <v>0</v>
      </c>
      <c r="H2" s="12">
        <f t="shared" si="1"/>
        <v>0</v>
      </c>
      <c r="I2" s="12">
        <f t="shared" si="1"/>
        <v>0</v>
      </c>
      <c r="J2" s="12">
        <f t="shared" si="1"/>
        <v>0</v>
      </c>
      <c r="K2" s="12">
        <f t="shared" si="1"/>
        <v>0</v>
      </c>
      <c r="L2" s="12">
        <f t="shared" si="1"/>
        <v>0</v>
      </c>
      <c r="M2" s="12">
        <f t="shared" si="1"/>
        <v>0</v>
      </c>
      <c r="N2" s="76"/>
      <c r="O2">
        <v>28</v>
      </c>
    </row>
    <row r="3" spans="1:15" x14ac:dyDescent="0.25">
      <c r="A3" t="s">
        <v>22</v>
      </c>
      <c r="B3" s="12">
        <f>IF('Feuille de Calcul Date'!$I$10=3,'Feuille de Calcul Date'!$G$18,)</f>
        <v>0</v>
      </c>
      <c r="C3" s="12">
        <f>B2-B15</f>
        <v>0</v>
      </c>
      <c r="D3" s="12">
        <f t="shared" si="1"/>
        <v>0</v>
      </c>
      <c r="E3" s="12">
        <f t="shared" si="1"/>
        <v>0</v>
      </c>
      <c r="F3" s="12">
        <f t="shared" si="1"/>
        <v>0</v>
      </c>
      <c r="G3" s="12">
        <f t="shared" si="1"/>
        <v>0</v>
      </c>
      <c r="H3" s="12">
        <f t="shared" si="1"/>
        <v>0</v>
      </c>
      <c r="I3" s="12">
        <f t="shared" si="1"/>
        <v>0</v>
      </c>
      <c r="J3" s="12">
        <f t="shared" si="1"/>
        <v>0</v>
      </c>
      <c r="K3" s="12">
        <f t="shared" si="1"/>
        <v>0</v>
      </c>
      <c r="L3" s="12">
        <f t="shared" si="1"/>
        <v>0</v>
      </c>
      <c r="M3" s="12">
        <f t="shared" si="1"/>
        <v>0</v>
      </c>
      <c r="N3" s="76"/>
      <c r="O3">
        <v>31</v>
      </c>
    </row>
    <row r="4" spans="1:15" x14ac:dyDescent="0.25">
      <c r="A4" t="s">
        <v>23</v>
      </c>
      <c r="B4" s="12">
        <f>IF('Feuille de Calcul Date'!$I$10=4,'Feuille de Calcul Date'!$G$18,)</f>
        <v>0</v>
      </c>
      <c r="C4" s="12">
        <f>B3-B16</f>
        <v>0</v>
      </c>
      <c r="D4" s="12">
        <f t="shared" si="1"/>
        <v>0</v>
      </c>
      <c r="E4" s="12">
        <f t="shared" si="1"/>
        <v>0</v>
      </c>
      <c r="F4" s="12">
        <f t="shared" si="1"/>
        <v>0</v>
      </c>
      <c r="G4" s="12">
        <f t="shared" si="1"/>
        <v>0</v>
      </c>
      <c r="H4" s="12">
        <f t="shared" si="1"/>
        <v>0</v>
      </c>
      <c r="I4" s="12">
        <f t="shared" si="1"/>
        <v>0</v>
      </c>
      <c r="J4" s="12">
        <f t="shared" si="1"/>
        <v>0</v>
      </c>
      <c r="K4" s="12">
        <f t="shared" si="1"/>
        <v>0</v>
      </c>
      <c r="L4" s="12">
        <f t="shared" si="1"/>
        <v>0</v>
      </c>
      <c r="M4" s="12">
        <f t="shared" si="1"/>
        <v>0</v>
      </c>
      <c r="N4" s="76"/>
      <c r="O4">
        <v>30</v>
      </c>
    </row>
    <row r="5" spans="1:15" x14ac:dyDescent="0.25">
      <c r="A5" t="s">
        <v>24</v>
      </c>
      <c r="B5" s="12">
        <f>IF('Feuille de Calcul Date'!$I$10=5,'Feuille de Calcul Date'!$G$18,)</f>
        <v>0</v>
      </c>
      <c r="C5" s="12">
        <f>B4-B17</f>
        <v>0</v>
      </c>
      <c r="D5" s="12">
        <f t="shared" si="1"/>
        <v>0</v>
      </c>
      <c r="E5" s="12">
        <f t="shared" si="1"/>
        <v>0</v>
      </c>
      <c r="F5" s="12">
        <f t="shared" si="1"/>
        <v>0</v>
      </c>
      <c r="G5" s="12">
        <f t="shared" si="1"/>
        <v>0</v>
      </c>
      <c r="H5" s="12">
        <f t="shared" si="1"/>
        <v>0</v>
      </c>
      <c r="I5" s="12">
        <f t="shared" si="1"/>
        <v>0</v>
      </c>
      <c r="J5" s="12">
        <f t="shared" si="1"/>
        <v>0</v>
      </c>
      <c r="K5" s="12">
        <f t="shared" si="1"/>
        <v>0</v>
      </c>
      <c r="L5" s="12">
        <f t="shared" si="1"/>
        <v>0</v>
      </c>
      <c r="M5" s="12">
        <f t="shared" si="1"/>
        <v>0</v>
      </c>
      <c r="N5" s="76"/>
      <c r="O5">
        <v>31</v>
      </c>
    </row>
    <row r="6" spans="1:15" x14ac:dyDescent="0.25">
      <c r="A6" t="s">
        <v>25</v>
      </c>
      <c r="B6" s="12">
        <f>IF('Feuille de Calcul Date'!$I$10=6,'Feuille de Calcul Date'!$G$18,)</f>
        <v>0</v>
      </c>
      <c r="C6" s="12">
        <f t="shared" ref="C6:M12" si="2">B5-B18</f>
        <v>0</v>
      </c>
      <c r="D6" s="12">
        <f>C5-C18</f>
        <v>0</v>
      </c>
      <c r="E6" s="12">
        <f t="shared" si="1"/>
        <v>0</v>
      </c>
      <c r="F6" s="12">
        <f t="shared" si="1"/>
        <v>0</v>
      </c>
      <c r="G6" s="12">
        <f t="shared" si="1"/>
        <v>0</v>
      </c>
      <c r="H6" s="12">
        <f t="shared" si="1"/>
        <v>0</v>
      </c>
      <c r="I6" s="12">
        <f t="shared" si="1"/>
        <v>0</v>
      </c>
      <c r="J6" s="12">
        <f t="shared" si="1"/>
        <v>0</v>
      </c>
      <c r="K6" s="12">
        <f t="shared" si="1"/>
        <v>0</v>
      </c>
      <c r="L6" s="12">
        <f t="shared" si="1"/>
        <v>0</v>
      </c>
      <c r="M6" s="12">
        <f t="shared" si="1"/>
        <v>0</v>
      </c>
      <c r="N6" s="76"/>
      <c r="O6">
        <v>30</v>
      </c>
    </row>
    <row r="7" spans="1:15" x14ac:dyDescent="0.25">
      <c r="A7" t="s">
        <v>26</v>
      </c>
      <c r="B7" s="12">
        <f>IF('Feuille de Calcul Date'!$I$10=7,'Feuille de Calcul Date'!$G$18,)</f>
        <v>-15</v>
      </c>
      <c r="C7" s="12">
        <f t="shared" si="2"/>
        <v>0</v>
      </c>
      <c r="D7" s="12">
        <f t="shared" si="2"/>
        <v>0</v>
      </c>
      <c r="E7" s="12">
        <f>D6-D19</f>
        <v>0</v>
      </c>
      <c r="F7" s="12">
        <f t="shared" si="1"/>
        <v>0</v>
      </c>
      <c r="G7" s="12">
        <f t="shared" si="1"/>
        <v>0</v>
      </c>
      <c r="H7" s="12">
        <f t="shared" si="1"/>
        <v>0</v>
      </c>
      <c r="I7" s="12">
        <f t="shared" si="1"/>
        <v>0</v>
      </c>
      <c r="J7" s="12">
        <f t="shared" si="1"/>
        <v>0</v>
      </c>
      <c r="K7" s="12">
        <f t="shared" si="1"/>
        <v>0</v>
      </c>
      <c r="L7" s="12">
        <f t="shared" si="1"/>
        <v>0</v>
      </c>
      <c r="M7" s="12">
        <f t="shared" si="1"/>
        <v>0</v>
      </c>
      <c r="N7" s="76"/>
      <c r="O7">
        <v>31</v>
      </c>
    </row>
    <row r="8" spans="1:15" x14ac:dyDescent="0.25">
      <c r="A8" t="s">
        <v>27</v>
      </c>
      <c r="B8" s="12">
        <f>IF('Feuille de Calcul Date'!$I$10=8,'Feuille de Calcul Date'!$G$18,)</f>
        <v>0</v>
      </c>
      <c r="C8" s="12">
        <f t="shared" si="2"/>
        <v>0</v>
      </c>
      <c r="D8" s="12">
        <f t="shared" si="2"/>
        <v>0</v>
      </c>
      <c r="E8" s="12">
        <f t="shared" si="2"/>
        <v>0</v>
      </c>
      <c r="F8" s="12">
        <f>E7-E20</f>
        <v>0</v>
      </c>
      <c r="G8" s="12">
        <f t="shared" si="1"/>
        <v>0</v>
      </c>
      <c r="H8" s="12">
        <f t="shared" si="1"/>
        <v>0</v>
      </c>
      <c r="I8" s="12">
        <f t="shared" si="1"/>
        <v>0</v>
      </c>
      <c r="J8" s="12">
        <f t="shared" si="1"/>
        <v>0</v>
      </c>
      <c r="K8" s="12">
        <f t="shared" si="1"/>
        <v>0</v>
      </c>
      <c r="L8" s="12">
        <f t="shared" si="1"/>
        <v>0</v>
      </c>
      <c r="M8" s="12">
        <f t="shared" si="1"/>
        <v>0</v>
      </c>
      <c r="N8" s="76"/>
      <c r="O8">
        <v>31</v>
      </c>
    </row>
    <row r="9" spans="1:15" x14ac:dyDescent="0.25">
      <c r="A9" t="s">
        <v>28</v>
      </c>
      <c r="B9" s="12">
        <f>IF('Feuille de Calcul Date'!$I$10=9,'Feuille de Calcul Date'!$G$18,)</f>
        <v>0</v>
      </c>
      <c r="C9" s="12">
        <f t="shared" si="2"/>
        <v>0</v>
      </c>
      <c r="D9" s="12">
        <f t="shared" si="2"/>
        <v>0</v>
      </c>
      <c r="E9" s="12">
        <f t="shared" si="2"/>
        <v>0</v>
      </c>
      <c r="F9" s="12">
        <f t="shared" si="2"/>
        <v>0</v>
      </c>
      <c r="G9" s="12">
        <f>F8-F21</f>
        <v>0</v>
      </c>
      <c r="H9" s="12">
        <f t="shared" si="1"/>
        <v>0</v>
      </c>
      <c r="I9" s="12">
        <f t="shared" si="1"/>
        <v>0</v>
      </c>
      <c r="J9" s="12">
        <f t="shared" si="1"/>
        <v>0</v>
      </c>
      <c r="K9" s="12">
        <f t="shared" si="1"/>
        <v>0</v>
      </c>
      <c r="L9" s="12">
        <f t="shared" si="1"/>
        <v>0</v>
      </c>
      <c r="M9" s="12">
        <f t="shared" si="1"/>
        <v>0</v>
      </c>
      <c r="N9" s="76"/>
      <c r="O9">
        <v>30</v>
      </c>
    </row>
    <row r="10" spans="1:15" x14ac:dyDescent="0.25">
      <c r="A10" t="s">
        <v>29</v>
      </c>
      <c r="B10" s="12">
        <f>IF('Feuille de Calcul Date'!$I$10=10,'Feuille de Calcul Date'!$G$18,)</f>
        <v>0</v>
      </c>
      <c r="C10" s="12">
        <f t="shared" si="2"/>
        <v>0</v>
      </c>
      <c r="D10" s="12">
        <f t="shared" si="2"/>
        <v>0</v>
      </c>
      <c r="E10" s="12">
        <f t="shared" si="2"/>
        <v>0</v>
      </c>
      <c r="F10" s="12">
        <f t="shared" si="2"/>
        <v>0</v>
      </c>
      <c r="G10" s="12">
        <f t="shared" si="2"/>
        <v>0</v>
      </c>
      <c r="H10" s="12">
        <f t="shared" si="2"/>
        <v>0</v>
      </c>
      <c r="I10" s="12">
        <f t="shared" si="2"/>
        <v>0</v>
      </c>
      <c r="J10" s="12">
        <f t="shared" si="2"/>
        <v>0</v>
      </c>
      <c r="K10" s="12">
        <f t="shared" si="2"/>
        <v>0</v>
      </c>
      <c r="L10" s="12">
        <f t="shared" si="2"/>
        <v>0</v>
      </c>
      <c r="M10" s="12">
        <f t="shared" si="2"/>
        <v>0</v>
      </c>
      <c r="N10" s="76"/>
      <c r="O10">
        <v>31</v>
      </c>
    </row>
    <row r="11" spans="1:15" x14ac:dyDescent="0.25">
      <c r="A11" t="s">
        <v>30</v>
      </c>
      <c r="B11" s="12">
        <f>IF('Feuille de Calcul Date'!$I$10=11,'Feuille de Calcul Date'!$G$18,)</f>
        <v>0</v>
      </c>
      <c r="C11" s="12">
        <f t="shared" si="2"/>
        <v>0</v>
      </c>
      <c r="D11" s="12">
        <f t="shared" si="2"/>
        <v>0</v>
      </c>
      <c r="E11" s="12">
        <f t="shared" si="2"/>
        <v>0</v>
      </c>
      <c r="F11" s="12">
        <f t="shared" si="2"/>
        <v>0</v>
      </c>
      <c r="G11" s="12">
        <f t="shared" si="2"/>
        <v>0</v>
      </c>
      <c r="H11" s="12">
        <f t="shared" si="2"/>
        <v>0</v>
      </c>
      <c r="I11" s="12">
        <f t="shared" si="2"/>
        <v>0</v>
      </c>
      <c r="J11" s="12">
        <f t="shared" si="2"/>
        <v>0</v>
      </c>
      <c r="K11" s="12">
        <f t="shared" si="2"/>
        <v>0</v>
      </c>
      <c r="L11" s="12">
        <f t="shared" si="2"/>
        <v>0</v>
      </c>
      <c r="M11" s="12">
        <f t="shared" si="2"/>
        <v>0</v>
      </c>
      <c r="N11" s="76"/>
      <c r="O11">
        <v>30</v>
      </c>
    </row>
    <row r="12" spans="1:15" x14ac:dyDescent="0.25">
      <c r="A12" t="s">
        <v>31</v>
      </c>
      <c r="B12" s="12">
        <f>IF('Feuille de Calcul Date'!$I$9=12,'Feuille de Calcul Date'!$G$18,)</f>
        <v>0</v>
      </c>
      <c r="C12" s="12">
        <f t="shared" si="2"/>
        <v>0</v>
      </c>
      <c r="D12" s="12">
        <f t="shared" si="2"/>
        <v>0</v>
      </c>
      <c r="E12" s="12">
        <f t="shared" si="2"/>
        <v>0</v>
      </c>
      <c r="F12" s="12">
        <f t="shared" si="2"/>
        <v>0</v>
      </c>
      <c r="G12" s="12">
        <f t="shared" si="2"/>
        <v>0</v>
      </c>
      <c r="H12" s="12">
        <f t="shared" si="2"/>
        <v>0</v>
      </c>
      <c r="I12" s="12">
        <f t="shared" si="2"/>
        <v>0</v>
      </c>
      <c r="J12" s="12">
        <f t="shared" si="2"/>
        <v>0</v>
      </c>
      <c r="K12" s="12">
        <f t="shared" si="2"/>
        <v>0</v>
      </c>
      <c r="L12" s="12">
        <f t="shared" si="2"/>
        <v>0</v>
      </c>
      <c r="M12" s="12">
        <f t="shared" si="2"/>
        <v>0</v>
      </c>
      <c r="N12" s="76"/>
      <c r="O12">
        <v>31</v>
      </c>
    </row>
    <row r="13" spans="1:15" x14ac:dyDescent="0.25">
      <c r="A13" s="13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3"/>
    </row>
    <row r="14" spans="1:15" x14ac:dyDescent="0.25">
      <c r="A14" t="s">
        <v>34</v>
      </c>
      <c r="B14" s="11">
        <f>IF(B1&gt;O1,O1-'Feuille de Calcul Date'!$H$10,'Convention (2)'!B1)</f>
        <v>0</v>
      </c>
      <c r="C14" s="12">
        <f>IF(C1&gt;$O$14,$O$14,C1)</f>
        <v>0</v>
      </c>
      <c r="D14" s="12">
        <f t="shared" ref="D14:M14" si="3">IF(D1&gt;$O$14,$O$14,D1)</f>
        <v>0</v>
      </c>
      <c r="E14" s="12">
        <f t="shared" si="3"/>
        <v>0</v>
      </c>
      <c r="F14" s="12">
        <f t="shared" si="3"/>
        <v>0</v>
      </c>
      <c r="G14" s="12">
        <f t="shared" si="3"/>
        <v>0</v>
      </c>
      <c r="H14" s="12">
        <f t="shared" si="3"/>
        <v>0</v>
      </c>
      <c r="I14" s="12">
        <f t="shared" si="3"/>
        <v>0</v>
      </c>
      <c r="J14" s="12">
        <f t="shared" si="3"/>
        <v>0</v>
      </c>
      <c r="K14" s="12">
        <f t="shared" si="3"/>
        <v>0</v>
      </c>
      <c r="L14" s="12">
        <f t="shared" si="3"/>
        <v>0</v>
      </c>
      <c r="M14" s="12">
        <f t="shared" si="3"/>
        <v>0</v>
      </c>
      <c r="N14" s="77" t="s">
        <v>37</v>
      </c>
      <c r="O14">
        <v>31</v>
      </c>
    </row>
    <row r="15" spans="1:15" x14ac:dyDescent="0.25">
      <c r="A15" t="s">
        <v>21</v>
      </c>
      <c r="B15" s="11">
        <f>IF(B2&gt;O2,O2-'Feuille de Calcul Date'!$H$10,'Convention (2)'!B2)</f>
        <v>0</v>
      </c>
      <c r="C15" s="12">
        <f>IF(C2&gt;$O$15,$O$15,C2)</f>
        <v>0</v>
      </c>
      <c r="D15" s="12">
        <f t="shared" ref="D15:M15" si="4">IF(D2&gt;$O$15,$O$15,D2)</f>
        <v>0</v>
      </c>
      <c r="E15" s="12">
        <f t="shared" si="4"/>
        <v>0</v>
      </c>
      <c r="F15" s="12">
        <f t="shared" si="4"/>
        <v>0</v>
      </c>
      <c r="G15" s="12">
        <f t="shared" si="4"/>
        <v>0</v>
      </c>
      <c r="H15" s="12">
        <f t="shared" si="4"/>
        <v>0</v>
      </c>
      <c r="I15" s="12">
        <f t="shared" si="4"/>
        <v>0</v>
      </c>
      <c r="J15" s="12">
        <f t="shared" si="4"/>
        <v>0</v>
      </c>
      <c r="K15" s="12">
        <f t="shared" si="4"/>
        <v>0</v>
      </c>
      <c r="L15" s="12">
        <f t="shared" si="4"/>
        <v>0</v>
      </c>
      <c r="M15" s="12">
        <f t="shared" si="4"/>
        <v>0</v>
      </c>
      <c r="N15" s="77"/>
      <c r="O15">
        <v>28</v>
      </c>
    </row>
    <row r="16" spans="1:15" x14ac:dyDescent="0.25">
      <c r="A16" t="s">
        <v>22</v>
      </c>
      <c r="B16" s="11">
        <f>IF(B3&gt;O3,O3-'Feuille de Calcul Date'!$H$10,'Convention (2)'!B3)</f>
        <v>0</v>
      </c>
      <c r="C16" s="12">
        <f>IF(C3&gt;$O$16,$O$16,C3)</f>
        <v>0</v>
      </c>
      <c r="D16" s="12">
        <f t="shared" ref="D16:M16" si="5">IF(D3&gt;$O$16,$O$16,D3)</f>
        <v>0</v>
      </c>
      <c r="E16" s="12">
        <f t="shared" si="5"/>
        <v>0</v>
      </c>
      <c r="F16" s="12">
        <f t="shared" si="5"/>
        <v>0</v>
      </c>
      <c r="G16" s="12">
        <f t="shared" si="5"/>
        <v>0</v>
      </c>
      <c r="H16" s="12">
        <f t="shared" si="5"/>
        <v>0</v>
      </c>
      <c r="I16" s="12">
        <f t="shared" si="5"/>
        <v>0</v>
      </c>
      <c r="J16" s="12">
        <f t="shared" si="5"/>
        <v>0</v>
      </c>
      <c r="K16" s="12">
        <f t="shared" si="5"/>
        <v>0</v>
      </c>
      <c r="L16" s="12">
        <f t="shared" si="5"/>
        <v>0</v>
      </c>
      <c r="M16" s="12">
        <f t="shared" si="5"/>
        <v>0</v>
      </c>
      <c r="N16" s="77"/>
      <c r="O16">
        <v>31</v>
      </c>
    </row>
    <row r="17" spans="1:15" x14ac:dyDescent="0.25">
      <c r="A17" t="s">
        <v>23</v>
      </c>
      <c r="B17" s="11">
        <f>IF(B4&gt;O4,O4-'Feuille de Calcul Date'!$H$10,'Convention (2)'!B4)</f>
        <v>0</v>
      </c>
      <c r="C17" s="12">
        <f>IF(C4&gt;$O$17,$O$17,C4)</f>
        <v>0</v>
      </c>
      <c r="D17" s="12">
        <f t="shared" ref="D17:M17" si="6">IF(D4&gt;$O$17,$O$17,D4)</f>
        <v>0</v>
      </c>
      <c r="E17" s="12">
        <f t="shared" si="6"/>
        <v>0</v>
      </c>
      <c r="F17" s="12">
        <f t="shared" si="6"/>
        <v>0</v>
      </c>
      <c r="G17" s="12">
        <f t="shared" si="6"/>
        <v>0</v>
      </c>
      <c r="H17" s="12">
        <f t="shared" si="6"/>
        <v>0</v>
      </c>
      <c r="I17" s="12">
        <f t="shared" si="6"/>
        <v>0</v>
      </c>
      <c r="J17" s="12">
        <f t="shared" si="6"/>
        <v>0</v>
      </c>
      <c r="K17" s="12">
        <f t="shared" si="6"/>
        <v>0</v>
      </c>
      <c r="L17" s="12">
        <f t="shared" si="6"/>
        <v>0</v>
      </c>
      <c r="M17" s="12">
        <f t="shared" si="6"/>
        <v>0</v>
      </c>
      <c r="N17" s="77"/>
      <c r="O17">
        <v>30</v>
      </c>
    </row>
    <row r="18" spans="1:15" x14ac:dyDescent="0.25">
      <c r="A18" t="s">
        <v>24</v>
      </c>
      <c r="B18" s="11">
        <f>IF(B5&gt;O5,O5-'Feuille de Calcul Date'!$H$10,'Convention (2)'!B5)</f>
        <v>0</v>
      </c>
      <c r="C18" s="12">
        <f>IF(C5&gt;$O18,$O18,C5)</f>
        <v>0</v>
      </c>
      <c r="D18" s="12">
        <f t="shared" ref="D18:M18" si="7">IF(D5&gt;$O$18,$O$18,D5)</f>
        <v>0</v>
      </c>
      <c r="E18" s="12">
        <f t="shared" si="7"/>
        <v>0</v>
      </c>
      <c r="F18" s="12">
        <f t="shared" si="7"/>
        <v>0</v>
      </c>
      <c r="G18" s="12">
        <f t="shared" si="7"/>
        <v>0</v>
      </c>
      <c r="H18" s="12">
        <f t="shared" si="7"/>
        <v>0</v>
      </c>
      <c r="I18" s="12">
        <f t="shared" si="7"/>
        <v>0</v>
      </c>
      <c r="J18" s="12">
        <f t="shared" si="7"/>
        <v>0</v>
      </c>
      <c r="K18" s="12">
        <f t="shared" si="7"/>
        <v>0</v>
      </c>
      <c r="L18" s="12">
        <f t="shared" si="7"/>
        <v>0</v>
      </c>
      <c r="M18" s="12">
        <f t="shared" si="7"/>
        <v>0</v>
      </c>
      <c r="N18" s="77"/>
      <c r="O18">
        <v>31</v>
      </c>
    </row>
    <row r="19" spans="1:15" x14ac:dyDescent="0.25">
      <c r="A19" t="s">
        <v>25</v>
      </c>
      <c r="B19" s="11">
        <f>IF(B6&gt;O6,O6-'Feuille de Calcul Date'!$H$10,'Convention (2)'!B6)</f>
        <v>0</v>
      </c>
      <c r="C19" s="12">
        <f t="shared" ref="C19:C25" si="8">IF(C6&gt;$O19,$O19,C6)</f>
        <v>0</v>
      </c>
      <c r="D19" s="12">
        <f>IF(D6&gt;$O$19,$O$19,D6)</f>
        <v>0</v>
      </c>
      <c r="E19" s="12">
        <f t="shared" ref="E19:M19" si="9">IF(E6&gt;$O$19,$O$19,E6)</f>
        <v>0</v>
      </c>
      <c r="F19" s="12">
        <f t="shared" si="9"/>
        <v>0</v>
      </c>
      <c r="G19" s="12">
        <f t="shared" si="9"/>
        <v>0</v>
      </c>
      <c r="H19" s="12">
        <f t="shared" si="9"/>
        <v>0</v>
      </c>
      <c r="I19" s="12">
        <f t="shared" si="9"/>
        <v>0</v>
      </c>
      <c r="J19" s="12">
        <f t="shared" si="9"/>
        <v>0</v>
      </c>
      <c r="K19" s="12">
        <f t="shared" si="9"/>
        <v>0</v>
      </c>
      <c r="L19" s="12">
        <f t="shared" si="9"/>
        <v>0</v>
      </c>
      <c r="M19" s="12">
        <f t="shared" si="9"/>
        <v>0</v>
      </c>
      <c r="N19" s="77"/>
      <c r="O19">
        <v>30</v>
      </c>
    </row>
    <row r="20" spans="1:15" x14ac:dyDescent="0.25">
      <c r="A20" t="s">
        <v>26</v>
      </c>
      <c r="B20" s="11">
        <f>IF(B7&gt;O7,O7-'Feuille de Calcul Date'!$H$10,'Convention (2)'!B7)</f>
        <v>-15</v>
      </c>
      <c r="C20" s="12">
        <f>IF(C7&gt;$O20,$O20,C7)</f>
        <v>0</v>
      </c>
      <c r="D20" s="12">
        <f t="shared" ref="D20:F25" si="10">IF(D7&gt;$O20,$O20,D7)</f>
        <v>0</v>
      </c>
      <c r="E20" s="12">
        <f>IF(E7&gt;$O$20,$O$20,E7)</f>
        <v>0</v>
      </c>
      <c r="F20" s="12">
        <f t="shared" ref="F20:M20" si="11">IF(F7&gt;$O$20,$O$20,F7)</f>
        <v>0</v>
      </c>
      <c r="G20" s="12">
        <f t="shared" si="11"/>
        <v>0</v>
      </c>
      <c r="H20" s="12">
        <f t="shared" si="11"/>
        <v>0</v>
      </c>
      <c r="I20" s="12">
        <f t="shared" si="11"/>
        <v>0</v>
      </c>
      <c r="J20" s="12">
        <f t="shared" si="11"/>
        <v>0</v>
      </c>
      <c r="K20" s="12">
        <f t="shared" si="11"/>
        <v>0</v>
      </c>
      <c r="L20" s="12">
        <f t="shared" si="11"/>
        <v>0</v>
      </c>
      <c r="M20" s="12">
        <f t="shared" si="11"/>
        <v>0</v>
      </c>
      <c r="N20" s="77"/>
      <c r="O20">
        <v>31</v>
      </c>
    </row>
    <row r="21" spans="1:15" x14ac:dyDescent="0.25">
      <c r="A21" t="s">
        <v>27</v>
      </c>
      <c r="B21" s="11">
        <f>IF(B8&gt;O8,O8-'Feuille de Calcul Date'!$H$10,'Convention (2)'!B8)</f>
        <v>0</v>
      </c>
      <c r="C21" s="12">
        <f t="shared" si="8"/>
        <v>0</v>
      </c>
      <c r="D21" s="12">
        <f t="shared" si="10"/>
        <v>0</v>
      </c>
      <c r="E21" s="12">
        <f t="shared" si="10"/>
        <v>0</v>
      </c>
      <c r="F21" s="12">
        <f>IF(F8&gt;$O$21,$O$21,F8)</f>
        <v>0</v>
      </c>
      <c r="G21" s="12">
        <f t="shared" ref="G21:M21" si="12">IF(G8&gt;$O$21,$O$21,G8)</f>
        <v>0</v>
      </c>
      <c r="H21" s="12">
        <f t="shared" si="12"/>
        <v>0</v>
      </c>
      <c r="I21" s="12">
        <f t="shared" si="12"/>
        <v>0</v>
      </c>
      <c r="J21" s="12">
        <f t="shared" si="12"/>
        <v>0</v>
      </c>
      <c r="K21" s="12">
        <f t="shared" si="12"/>
        <v>0</v>
      </c>
      <c r="L21" s="12">
        <f t="shared" si="12"/>
        <v>0</v>
      </c>
      <c r="M21" s="12">
        <f t="shared" si="12"/>
        <v>0</v>
      </c>
      <c r="N21" s="77"/>
      <c r="O21">
        <v>31</v>
      </c>
    </row>
    <row r="22" spans="1:15" x14ac:dyDescent="0.25">
      <c r="A22" t="s">
        <v>28</v>
      </c>
      <c r="B22" s="11">
        <f>IF(B9&gt;O9,O9-'Feuille de Calcul Date'!$H$10,'Convention (2)'!B9)</f>
        <v>0</v>
      </c>
      <c r="C22" s="12">
        <f t="shared" si="8"/>
        <v>0</v>
      </c>
      <c r="D22" s="12">
        <f t="shared" si="10"/>
        <v>0</v>
      </c>
      <c r="E22" s="12">
        <f t="shared" si="10"/>
        <v>0</v>
      </c>
      <c r="F22" s="12">
        <f t="shared" si="10"/>
        <v>0</v>
      </c>
      <c r="G22" s="12">
        <f>IF(G9&gt;$O$22,$O$22,G9)</f>
        <v>0</v>
      </c>
      <c r="H22" s="12">
        <f t="shared" ref="H22:M22" si="13">IF(H9&gt;$O$22,$O$22,H9)</f>
        <v>0</v>
      </c>
      <c r="I22" s="12">
        <f t="shared" si="13"/>
        <v>0</v>
      </c>
      <c r="J22" s="12">
        <f t="shared" si="13"/>
        <v>0</v>
      </c>
      <c r="K22" s="12">
        <f t="shared" si="13"/>
        <v>0</v>
      </c>
      <c r="L22" s="12">
        <f t="shared" si="13"/>
        <v>0</v>
      </c>
      <c r="M22" s="12">
        <f t="shared" si="13"/>
        <v>0</v>
      </c>
      <c r="N22" s="77"/>
      <c r="O22">
        <v>30</v>
      </c>
    </row>
    <row r="23" spans="1:15" x14ac:dyDescent="0.25">
      <c r="A23" t="s">
        <v>29</v>
      </c>
      <c r="B23" s="11">
        <f>IF(B10&gt;O10,O10-'Feuille de Calcul Date'!$H$10,'Convention (2)'!B10)</f>
        <v>0</v>
      </c>
      <c r="C23" s="12">
        <f t="shared" si="8"/>
        <v>0</v>
      </c>
      <c r="D23" s="12">
        <f t="shared" si="10"/>
        <v>0</v>
      </c>
      <c r="E23" s="12">
        <f t="shared" si="10"/>
        <v>0</v>
      </c>
      <c r="F23" s="12">
        <f t="shared" si="10"/>
        <v>0</v>
      </c>
      <c r="G23" s="12">
        <f>IF(G10&gt;$O$23,$O$23,G10)</f>
        <v>0</v>
      </c>
      <c r="H23" s="12">
        <f t="shared" ref="H23:M23" si="14">IF(H10&gt;$O$23,$O$23,H10)</f>
        <v>0</v>
      </c>
      <c r="I23" s="12">
        <f t="shared" si="14"/>
        <v>0</v>
      </c>
      <c r="J23" s="12">
        <f t="shared" si="14"/>
        <v>0</v>
      </c>
      <c r="K23" s="12">
        <f t="shared" si="14"/>
        <v>0</v>
      </c>
      <c r="L23" s="12">
        <f t="shared" si="14"/>
        <v>0</v>
      </c>
      <c r="M23" s="12">
        <f t="shared" si="14"/>
        <v>0</v>
      </c>
      <c r="N23" s="77"/>
      <c r="O23">
        <v>31</v>
      </c>
    </row>
    <row r="24" spans="1:15" x14ac:dyDescent="0.25">
      <c r="A24" t="s">
        <v>30</v>
      </c>
      <c r="B24" s="11">
        <f>IF(B11&gt;O11,O11-'Feuille de Calcul Date'!$H$10,'Convention (2)'!B11)</f>
        <v>0</v>
      </c>
      <c r="C24" s="12">
        <f t="shared" si="8"/>
        <v>0</v>
      </c>
      <c r="D24" s="12">
        <f t="shared" si="10"/>
        <v>0</v>
      </c>
      <c r="E24" s="12">
        <f t="shared" si="10"/>
        <v>0</v>
      </c>
      <c r="F24" s="12">
        <f t="shared" si="10"/>
        <v>0</v>
      </c>
      <c r="G24" s="12">
        <f>IF(G11&gt;$O$24,$O$24,G11)</f>
        <v>0</v>
      </c>
      <c r="H24" s="12">
        <f t="shared" ref="H24:M24" si="15">IF(H11&gt;$O$24,$O$24,H11)</f>
        <v>0</v>
      </c>
      <c r="I24" s="12">
        <f t="shared" si="15"/>
        <v>0</v>
      </c>
      <c r="J24" s="12">
        <f t="shared" si="15"/>
        <v>0</v>
      </c>
      <c r="K24" s="12">
        <f t="shared" si="15"/>
        <v>0</v>
      </c>
      <c r="L24" s="12">
        <f t="shared" si="15"/>
        <v>0</v>
      </c>
      <c r="M24" s="12">
        <f t="shared" si="15"/>
        <v>0</v>
      </c>
      <c r="N24" s="77"/>
      <c r="O24">
        <v>30</v>
      </c>
    </row>
    <row r="25" spans="1:15" x14ac:dyDescent="0.25">
      <c r="A25" t="s">
        <v>31</v>
      </c>
      <c r="B25" s="11">
        <f>IF(B12&gt;O12,O12-'Feuille de Calcul Date'!$H$10,'Convention (2)'!B12)</f>
        <v>0</v>
      </c>
      <c r="C25" s="12">
        <f t="shared" si="8"/>
        <v>0</v>
      </c>
      <c r="D25" s="12">
        <f t="shared" si="10"/>
        <v>0</v>
      </c>
      <c r="E25" s="12">
        <f t="shared" si="10"/>
        <v>0</v>
      </c>
      <c r="F25" s="12">
        <f t="shared" si="10"/>
        <v>0</v>
      </c>
      <c r="G25" s="12">
        <f>IF(G12&gt;$O$25,$O$25,G12)</f>
        <v>0</v>
      </c>
      <c r="H25" s="12">
        <f t="shared" ref="H25:M25" si="16">IF(H12&gt;$O$25,$O$25,H12)</f>
        <v>0</v>
      </c>
      <c r="I25" s="12">
        <f t="shared" si="16"/>
        <v>0</v>
      </c>
      <c r="J25" s="12">
        <f t="shared" si="16"/>
        <v>0</v>
      </c>
      <c r="K25" s="12">
        <f t="shared" si="16"/>
        <v>0</v>
      </c>
      <c r="L25" s="12">
        <f t="shared" si="16"/>
        <v>0</v>
      </c>
      <c r="M25" s="12">
        <f t="shared" si="16"/>
        <v>0</v>
      </c>
      <c r="N25" s="77"/>
      <c r="O25">
        <v>31</v>
      </c>
    </row>
    <row r="26" spans="1:15" x14ac:dyDescent="0.25">
      <c r="A26" s="14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</row>
    <row r="27" spans="1:15" x14ac:dyDescent="0.25">
      <c r="A27" t="s">
        <v>34</v>
      </c>
      <c r="B27" s="11">
        <f>IF('Feuille de Calcul Date'!$I$17&lt;0.001,,B14)</f>
        <v>0</v>
      </c>
      <c r="C27" s="11">
        <f>IF('Feuille de Calcul Date'!$I$17&lt;0.001,,C14)</f>
        <v>0</v>
      </c>
      <c r="D27" s="11">
        <f>IF('Feuille de Calcul Date'!$I$17&lt;0.001,,D14)</f>
        <v>0</v>
      </c>
      <c r="E27" s="11">
        <f>IF('Feuille de Calcul Date'!$I$17&lt;0.001,,E14)</f>
        <v>0</v>
      </c>
      <c r="F27" s="12"/>
      <c r="G27" s="12">
        <f>IF(B27&gt;0.001,B27,)</f>
        <v>0</v>
      </c>
      <c r="H27" s="11">
        <f>IF(C27+B38&lt;O31,C27,O31-B38)</f>
        <v>0</v>
      </c>
      <c r="I27" s="12">
        <f>IF(C38+B37+D27&lt;O31,D27,O31-(B37+C38))</f>
        <v>0</v>
      </c>
      <c r="J27" s="12">
        <f>IF(C37+B36+D38+E27&lt;O31,E27,IF(O31-(B36+C37+D38)&lt;0.001,O31-(B36+C37+D38)))</f>
        <v>0</v>
      </c>
      <c r="K27" s="12"/>
      <c r="L27" s="12"/>
      <c r="M27" s="12"/>
      <c r="N27" s="78" t="s">
        <v>33</v>
      </c>
    </row>
    <row r="28" spans="1:15" x14ac:dyDescent="0.25">
      <c r="A28" t="s">
        <v>21</v>
      </c>
      <c r="B28" s="11">
        <f>IF('Feuille de Calcul Date'!$I$17&lt;0.001,,B15)</f>
        <v>0</v>
      </c>
      <c r="C28" s="11">
        <f>IF('Feuille de Calcul Date'!$I$17&lt;0.001,,C15)</f>
        <v>0</v>
      </c>
      <c r="D28" s="11">
        <f>IF('Feuille de Calcul Date'!$I$17&lt;0.001,,D15)</f>
        <v>0</v>
      </c>
      <c r="E28" s="11">
        <f>IF('Feuille de Calcul Date'!$I$17&lt;0.001,,E15)</f>
        <v>0</v>
      </c>
      <c r="F28" s="12"/>
      <c r="G28" s="12">
        <f t="shared" ref="G28" si="17">IF(B28&gt;0.001,B28,)</f>
        <v>0</v>
      </c>
      <c r="H28" s="11">
        <f>IF(C28+B27&lt;O31,C28,O31-B27)</f>
        <v>0</v>
      </c>
      <c r="I28" s="12">
        <f>IF(C27+B38+D28&lt;O31,D28,O31-(B38+C27))</f>
        <v>0</v>
      </c>
      <c r="J28" s="12">
        <f>IF(C38+B37+D27+E28&lt;O31,E28,IF(O31-(B37+C38+D27)&lt;0.001,,O31-(B37+C38+D27)&lt;0.001))</f>
        <v>0</v>
      </c>
      <c r="K28" s="12"/>
      <c r="L28" s="12"/>
      <c r="M28" s="12"/>
      <c r="N28" s="78"/>
    </row>
    <row r="29" spans="1:15" x14ac:dyDescent="0.25">
      <c r="A29" t="s">
        <v>22</v>
      </c>
      <c r="B29" s="11">
        <f>IF('Feuille de Calcul Date'!$I$17&lt;0.001,,B16)</f>
        <v>0</v>
      </c>
      <c r="C29" s="11">
        <f>IF('Feuille de Calcul Date'!$I$17&lt;0.001,,C16)</f>
        <v>0</v>
      </c>
      <c r="D29" s="11">
        <f>IF('Feuille de Calcul Date'!$I$17&lt;0.001,,D16)</f>
        <v>0</v>
      </c>
      <c r="E29" s="11">
        <f>IF('Feuille de Calcul Date'!$I$17&lt;0.001,,E16)</f>
        <v>0</v>
      </c>
      <c r="F29" s="12"/>
      <c r="G29" s="12">
        <f>IF(B29&gt;0.001,B29,)</f>
        <v>0</v>
      </c>
      <c r="H29" s="11">
        <f>IF(C29+B28&lt;O31,C29,O31-B28)</f>
        <v>0</v>
      </c>
      <c r="I29" s="12">
        <f>IF(C28+B27+D29&lt;O31,D29,O31-(B27+C28))</f>
        <v>0</v>
      </c>
      <c r="J29" s="12">
        <f>IF(C27+B38+D28+E29&lt;O31,E29,IF(O31-(B38+C27+D28)&lt;0.001,,O31-(B38+C27+D28)))</f>
        <v>0</v>
      </c>
      <c r="K29" s="12"/>
      <c r="L29" s="12"/>
      <c r="M29" s="12"/>
      <c r="N29" s="78"/>
    </row>
    <row r="30" spans="1:15" x14ac:dyDescent="0.25">
      <c r="A30" t="s">
        <v>23</v>
      </c>
      <c r="B30" s="11">
        <f>IF('Feuille de Calcul Date'!$I$17&lt;0.001,,B17)</f>
        <v>0</v>
      </c>
      <c r="C30" s="11">
        <f>IF('Feuille de Calcul Date'!$I$17&lt;0.001,,C17)</f>
        <v>0</v>
      </c>
      <c r="D30" s="11">
        <f>IF('Feuille de Calcul Date'!$I$17&lt;0.001,,D17)</f>
        <v>0</v>
      </c>
      <c r="E30" s="11">
        <f>IF('Feuille de Calcul Date'!$I$17&lt;0.001,,E17)</f>
        <v>0</v>
      </c>
      <c r="F30" s="12"/>
      <c r="G30" s="12">
        <f>IF(B30&gt;0.001,B30,)</f>
        <v>0</v>
      </c>
      <c r="H30" s="11">
        <f>IF(C30+B29&lt;O31,C30,O31-B29)</f>
        <v>0</v>
      </c>
      <c r="I30" s="12">
        <f>IF(C29+B28+D30&lt;O31,D30,O31-(B28+C29))</f>
        <v>0</v>
      </c>
      <c r="J30" s="12">
        <f>IF(C28+B27+D29+E30&lt;O31,E30,IF(O31-(B27+C28+D29)&lt;0.001,,O31-(B27+C28+D29)))</f>
        <v>0</v>
      </c>
      <c r="K30" s="11"/>
      <c r="L30" s="12"/>
      <c r="M30" s="12"/>
      <c r="N30" s="78"/>
    </row>
    <row r="31" spans="1:15" x14ac:dyDescent="0.25">
      <c r="A31" t="s">
        <v>24</v>
      </c>
      <c r="B31" s="11">
        <f>IF('Feuille de Calcul Date'!$I$17&lt;0.001,,B18)</f>
        <v>0</v>
      </c>
      <c r="C31" s="11">
        <f>IF('Feuille de Calcul Date'!$I$17&lt;0.001,,C18)</f>
        <v>0</v>
      </c>
      <c r="D31" s="11">
        <f>IF('Feuille de Calcul Date'!$I$17&lt;0.001,,D18)</f>
        <v>0</v>
      </c>
      <c r="E31" s="11">
        <f>IF('Feuille de Calcul Date'!$I$17&lt;0.001,,E18)</f>
        <v>0</v>
      </c>
      <c r="F31" s="12"/>
      <c r="G31" s="12">
        <f t="shared" ref="G31:G38" si="18">IF(B31&gt;0.001,B31,)</f>
        <v>0</v>
      </c>
      <c r="H31" s="11">
        <f>IF(C31+B30&lt;O31,C31,O31-B30)</f>
        <v>0</v>
      </c>
      <c r="I31" s="12">
        <f>IF(C30+B29+D31&lt;O31,D31,O31-(B29+C30))</f>
        <v>0</v>
      </c>
      <c r="J31" s="12">
        <f>IF(C29+B28+D30+E31&lt;O31,E31,IF(O31-(B28+C29+D30)&lt;0.001,,O31-(B28+C29+D30)))</f>
        <v>0</v>
      </c>
      <c r="K31" s="11"/>
      <c r="L31" s="12"/>
      <c r="M31" s="12"/>
      <c r="N31" s="78"/>
      <c r="O31" s="12">
        <f>'Information Absence'!F17</f>
        <v>90</v>
      </c>
    </row>
    <row r="32" spans="1:15" x14ac:dyDescent="0.25">
      <c r="A32" t="s">
        <v>25</v>
      </c>
      <c r="B32" s="11">
        <f>IF('Feuille de Calcul Date'!$I$17&lt;0.001,,B19)</f>
        <v>0</v>
      </c>
      <c r="C32" s="11">
        <f>IF('Feuille de Calcul Date'!$I$17&lt;0.001,,C19)</f>
        <v>0</v>
      </c>
      <c r="D32" s="11">
        <f>IF('Feuille de Calcul Date'!$I$17&lt;0.001,,D19)</f>
        <v>0</v>
      </c>
      <c r="E32" s="11">
        <f>IF('Feuille de Calcul Date'!$I$17&lt;0.001,,E19)</f>
        <v>0</v>
      </c>
      <c r="F32" s="12"/>
      <c r="G32" s="12">
        <f t="shared" si="18"/>
        <v>0</v>
      </c>
      <c r="H32" s="11">
        <f>IF(C32+B31&lt;O31,C32,O31-B31)</f>
        <v>0</v>
      </c>
      <c r="I32" s="12">
        <f>IF(C31+B30+D32&lt;O31,D32,O31-(B30+C31))</f>
        <v>0</v>
      </c>
      <c r="J32" s="12">
        <f>IF(C30+B29+D31+E32&lt;O31,E32,IF(O31-(B29+C30+D31)&lt;0.001,,O31-(B29+C30+D31)))</f>
        <v>0</v>
      </c>
      <c r="K32" s="11"/>
      <c r="L32" s="12"/>
      <c r="M32" s="12"/>
      <c r="N32" s="78"/>
    </row>
    <row r="33" spans="1:14" x14ac:dyDescent="0.25">
      <c r="A33" t="s">
        <v>26</v>
      </c>
      <c r="B33" s="11">
        <f>IF('Feuille de Calcul Date'!$I$17&lt;0.001,,B20)</f>
        <v>0</v>
      </c>
      <c r="C33" s="11">
        <f>IF('Feuille de Calcul Date'!$I$17&lt;0.001,,C20)</f>
        <v>0</v>
      </c>
      <c r="D33" s="11">
        <f>IF('Feuille de Calcul Date'!$I$17&lt;0.001,,D20)</f>
        <v>0</v>
      </c>
      <c r="E33" s="11">
        <f>IF('Feuille de Calcul Date'!$I$17&lt;0.001,,E20)</f>
        <v>0</v>
      </c>
      <c r="F33" s="12"/>
      <c r="G33" s="12">
        <f t="shared" si="18"/>
        <v>0</v>
      </c>
      <c r="H33" s="11">
        <f>IF(C33+B32&lt;O31,C33,O31-B32)</f>
        <v>0</v>
      </c>
      <c r="I33" s="12">
        <f>IF(C32+B31+D33&lt;O31,D33,O31-(B31+C32))</f>
        <v>0</v>
      </c>
      <c r="J33" s="12">
        <f>IF(C31+B30+D32+E33&lt;O31,E33,IF(O31-(B30+C31+D32)&lt;0.001,,O31-(B30+C31+D32)))</f>
        <v>0</v>
      </c>
      <c r="K33" s="11"/>
      <c r="L33" s="12"/>
      <c r="M33" s="12"/>
      <c r="N33" s="78"/>
    </row>
    <row r="34" spans="1:14" x14ac:dyDescent="0.25">
      <c r="A34" t="s">
        <v>27</v>
      </c>
      <c r="B34" s="11">
        <f>IF('Feuille de Calcul Date'!$I$17&lt;0.001,,B21)</f>
        <v>0</v>
      </c>
      <c r="C34" s="11">
        <f>IF('Feuille de Calcul Date'!$I$17&lt;0.001,,C21)</f>
        <v>0</v>
      </c>
      <c r="D34" s="11">
        <f>IF('Feuille de Calcul Date'!$I$17&lt;0.001,,D21)</f>
        <v>0</v>
      </c>
      <c r="E34" s="11">
        <f>IF('Feuille de Calcul Date'!$I$17&lt;0.001,,E21)</f>
        <v>0</v>
      </c>
      <c r="F34" s="12"/>
      <c r="G34" s="12">
        <f t="shared" si="18"/>
        <v>0</v>
      </c>
      <c r="H34" s="11">
        <f>IF(C34+B33&lt;O31,C34,O31-B33)</f>
        <v>0</v>
      </c>
      <c r="I34" s="12">
        <f>IF(C33+B32+D34&lt;O31,D34,O31-(B32+C33))</f>
        <v>0</v>
      </c>
      <c r="J34" s="12">
        <f>IF(C32+B31+D33+E34&lt;O31,E34,IF(O31-(B31+C32+D33)&lt;0.001,,O31-(B31+C32+D33)))</f>
        <v>0</v>
      </c>
      <c r="K34" s="11"/>
      <c r="L34" s="12"/>
      <c r="M34" s="12"/>
      <c r="N34" s="78"/>
    </row>
    <row r="35" spans="1:14" x14ac:dyDescent="0.25">
      <c r="A35" t="s">
        <v>28</v>
      </c>
      <c r="B35" s="11">
        <f>IF('Feuille de Calcul Date'!$I$17&lt;0.001,,B22)</f>
        <v>0</v>
      </c>
      <c r="C35" s="11">
        <f>IF('Feuille de Calcul Date'!$I$17&lt;0.001,,C22)</f>
        <v>0</v>
      </c>
      <c r="D35" s="11">
        <f>IF('Feuille de Calcul Date'!$I$17&lt;0.001,,D22)</f>
        <v>0</v>
      </c>
      <c r="E35" s="11">
        <f>IF('Feuille de Calcul Date'!$I$17&lt;0.001,,E22)</f>
        <v>0</v>
      </c>
      <c r="F35" s="12"/>
      <c r="G35" s="12">
        <f t="shared" si="18"/>
        <v>0</v>
      </c>
      <c r="H35" s="11">
        <f>IF(C35+B34&lt;O31,C35,O31-B34)</f>
        <v>0</v>
      </c>
      <c r="I35" s="12">
        <f>IF(C34+B33+D35&lt;O31,D35,O31-(B33+C34))</f>
        <v>0</v>
      </c>
      <c r="J35" s="12">
        <f>IF(C33+B32+D34+E35&lt;O31,E35,IF(O31-(B32+C33+D34)&lt;0.001,,O31-(B32+C33+D34)))</f>
        <v>0</v>
      </c>
      <c r="K35" s="11"/>
      <c r="L35" s="12"/>
      <c r="M35" s="12"/>
      <c r="N35" s="78"/>
    </row>
    <row r="36" spans="1:14" x14ac:dyDescent="0.25">
      <c r="A36" t="s">
        <v>29</v>
      </c>
      <c r="B36" s="11">
        <f>IF('Feuille de Calcul Date'!$I$17&lt;0.001,,B23)</f>
        <v>0</v>
      </c>
      <c r="C36" s="11">
        <f>IF('Feuille de Calcul Date'!$I$17&lt;0.001,,C23)</f>
        <v>0</v>
      </c>
      <c r="D36" s="11">
        <f>IF('Feuille de Calcul Date'!$I$17&lt;0.001,,D23)</f>
        <v>0</v>
      </c>
      <c r="E36" s="11">
        <f>IF('Feuille de Calcul Date'!$I$17&lt;0.001,,E23)</f>
        <v>0</v>
      </c>
      <c r="F36" s="12"/>
      <c r="G36" s="12">
        <f t="shared" si="18"/>
        <v>0</v>
      </c>
      <c r="H36" s="11">
        <f>IF(C36+B35&lt;O31,C36,O31-B35)</f>
        <v>0</v>
      </c>
      <c r="I36" s="12">
        <f>IF(C35+B34+D36&lt;O31,D36,O31-(B34+C35))</f>
        <v>0</v>
      </c>
      <c r="J36" s="12">
        <f>IF(C34+B33+D35+E36&lt;O31,E36,IF(O31-(B33+C34+D35)&lt;0.001,,O31-(B33+C34+D35)))</f>
        <v>0</v>
      </c>
      <c r="K36" s="11"/>
      <c r="L36" s="12"/>
      <c r="M36" s="12"/>
      <c r="N36" s="78"/>
    </row>
    <row r="37" spans="1:14" x14ac:dyDescent="0.25">
      <c r="A37" t="s">
        <v>30</v>
      </c>
      <c r="B37" s="11">
        <f>IF('Feuille de Calcul Date'!$I$17&lt;0.001,,B24)</f>
        <v>0</v>
      </c>
      <c r="C37" s="11">
        <f>IF('Feuille de Calcul Date'!$I$17&lt;0.001,,C24)</f>
        <v>0</v>
      </c>
      <c r="D37" s="11">
        <f>IF('Feuille de Calcul Date'!$I$17&lt;0.001,,D24)</f>
        <v>0</v>
      </c>
      <c r="E37" s="11">
        <f>IF('Feuille de Calcul Date'!$I$17&lt;0.001,,E24)</f>
        <v>0</v>
      </c>
      <c r="F37" s="12"/>
      <c r="G37" s="12">
        <f t="shared" si="18"/>
        <v>0</v>
      </c>
      <c r="H37" s="11">
        <f>IF(C37+B36&lt;O31,C37,O31-B36)</f>
        <v>0</v>
      </c>
      <c r="I37" s="12">
        <f>IF(C36+B35+D37&lt;O31,D37,O31-(B35+C36))</f>
        <v>0</v>
      </c>
      <c r="J37" s="12">
        <f>IF(C35+B34+D36+E37&lt;O31,E37,IF(O31-(B34+C35+D36)&lt;0.001,,O31-(B34+C35+D36)))</f>
        <v>0</v>
      </c>
      <c r="K37" s="11"/>
      <c r="L37" s="12"/>
      <c r="M37" s="12"/>
      <c r="N37" s="78"/>
    </row>
    <row r="38" spans="1:14" x14ac:dyDescent="0.25">
      <c r="A38" t="s">
        <v>31</v>
      </c>
      <c r="B38" s="11">
        <f>IF('Feuille de Calcul Date'!$I$17&lt;0.001,,B25)</f>
        <v>0</v>
      </c>
      <c r="C38" s="11">
        <f>IF('Feuille de Calcul Date'!$I$17&lt;0.001,,C25)</f>
        <v>0</v>
      </c>
      <c r="D38" s="11">
        <f>IF('Feuille de Calcul Date'!$I$17&lt;0.001,,D25)</f>
        <v>0</v>
      </c>
      <c r="E38" s="11">
        <f>IF('Feuille de Calcul Date'!$I$17&lt;0.001,,E25)</f>
        <v>0</v>
      </c>
      <c r="F38" s="12"/>
      <c r="G38" s="12">
        <f t="shared" si="18"/>
        <v>0</v>
      </c>
      <c r="H38" s="11">
        <f>IF(C38+B37&lt;O31,C38,O31-B37)</f>
        <v>0</v>
      </c>
      <c r="I38" s="12">
        <f>IF(C37+B36+D38&lt;O31,D38,O31-(B36+C37))</f>
        <v>0</v>
      </c>
      <c r="J38" s="12">
        <f>IF(C36+B35+D37+E38&lt;O31,E38,IF(O31-(B35+C36+D37)&lt;0.001,,O31-(B35+C36+D37)))</f>
        <v>0</v>
      </c>
      <c r="K38" s="11"/>
      <c r="L38" s="12"/>
      <c r="M38" s="12"/>
      <c r="N38" s="78"/>
    </row>
    <row r="39" spans="1:14" x14ac:dyDescent="0.25">
      <c r="A39" s="9"/>
      <c r="B39" s="10"/>
    </row>
    <row r="40" spans="1:14" x14ac:dyDescent="0.25">
      <c r="A40" s="9"/>
      <c r="B40" s="10"/>
    </row>
    <row r="41" spans="1:14" x14ac:dyDescent="0.25">
      <c r="A41" s="9"/>
      <c r="B41" s="10"/>
    </row>
    <row r="42" spans="1:14" x14ac:dyDescent="0.25">
      <c r="A42" s="8"/>
      <c r="B42" s="8"/>
    </row>
    <row r="43" spans="1:14" x14ac:dyDescent="0.25">
      <c r="A43" s="9"/>
      <c r="B43" s="10"/>
    </row>
    <row r="44" spans="1:14" x14ac:dyDescent="0.25">
      <c r="A44" s="9"/>
      <c r="B44" s="10"/>
    </row>
    <row r="45" spans="1:14" x14ac:dyDescent="0.25">
      <c r="A45" s="9"/>
      <c r="B45" s="10"/>
    </row>
    <row r="46" spans="1:14" x14ac:dyDescent="0.25">
      <c r="A46" s="9"/>
      <c r="B46" s="10"/>
    </row>
    <row r="47" spans="1:14" x14ac:dyDescent="0.25">
      <c r="A47" s="9"/>
      <c r="B47" s="10"/>
    </row>
    <row r="48" spans="1:14" x14ac:dyDescent="0.25">
      <c r="A48" s="9"/>
      <c r="B48" s="10"/>
    </row>
    <row r="49" spans="1:2" x14ac:dyDescent="0.25">
      <c r="A49" s="9"/>
      <c r="B49" s="10"/>
    </row>
    <row r="50" spans="1:2" x14ac:dyDescent="0.25">
      <c r="A50" s="9"/>
      <c r="B50" s="10"/>
    </row>
    <row r="51" spans="1:2" x14ac:dyDescent="0.25">
      <c r="A51" s="9"/>
      <c r="B51" s="10"/>
    </row>
    <row r="52" spans="1:2" x14ac:dyDescent="0.25">
      <c r="A52" s="9"/>
      <c r="B52" s="10"/>
    </row>
    <row r="53" spans="1:2" x14ac:dyDescent="0.25">
      <c r="A53" s="9"/>
      <c r="B53" s="10"/>
    </row>
    <row r="54" spans="1:2" x14ac:dyDescent="0.25">
      <c r="A54" s="9"/>
      <c r="B54" s="10"/>
    </row>
  </sheetData>
  <mergeCells count="3">
    <mergeCell ref="N1:N12"/>
    <mergeCell ref="N14:N25"/>
    <mergeCell ref="N27:N3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Information Absence</vt:lpstr>
      <vt:lpstr>Feuil1</vt:lpstr>
      <vt:lpstr>Tableau comparatif</vt:lpstr>
      <vt:lpstr>Tableau IJSS</vt:lpstr>
      <vt:lpstr>Calcul montant</vt:lpstr>
      <vt:lpstr>Droit local</vt:lpstr>
      <vt:lpstr>Feuille de Calcul Date</vt:lpstr>
      <vt:lpstr>Commun</vt:lpstr>
      <vt:lpstr>Commun (2)</vt:lpstr>
      <vt:lpstr>Convention</vt:lpstr>
      <vt:lpstr>Convention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Greta6</dc:creator>
  <cp:lastModifiedBy>Greta6</cp:lastModifiedBy>
  <dcterms:created xsi:type="dcterms:W3CDTF">2019-05-20T11:41:30Z</dcterms:created>
  <dcterms:modified xsi:type="dcterms:W3CDTF">2019-05-22T11:03:43Z</dcterms:modified>
</cp:coreProperties>
</file>