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520c67bd9da87ad/"/>
    </mc:Choice>
  </mc:AlternateContent>
  <xr:revisionPtr revIDLastSave="1508" documentId="13_ncr:1_{C6FA35CE-5028-E240-AC9C-557D011A0395}" xr6:coauthVersionLast="43" xr6:coauthVersionMax="43" xr10:uidLastSave="{98D825B6-95B4-674E-B48A-C1A7D4143938}"/>
  <bookViews>
    <workbookView xWindow="780" yWindow="640" windowWidth="27320" windowHeight="13560" activeTab="1" xr2:uid="{CBDB599C-D4B5-CD41-9F6A-DEAFA00EC13F}"/>
  </bookViews>
  <sheets>
    <sheet name="SYNTHESE PROJET" sheetId="6" r:id="rId1"/>
    <sheet name="DEVIS" sheetId="16" r:id="rId2"/>
    <sheet name="ACTIVITE" sheetId="5" r:id="rId3"/>
    <sheet name="Projets" sheetId="8" r:id="rId4"/>
    <sheet name="La Resurrezionne" sheetId="17" r:id="rId5"/>
    <sheet name="Il Trionfo" sheetId="15" r:id="rId6"/>
    <sheet name="Batailles &amp; Carnaval" sheetId="14" r:id="rId7"/>
    <sheet name="CD Couperin" sheetId="13" r:id="rId8"/>
    <sheet name="leçons" sheetId="12" r:id="rId9"/>
    <sheet name="modèle prod" sheetId="9" r:id="rId10"/>
    <sheet name="données" sheetId="2" r:id="rId11"/>
  </sheets>
  <definedNames>
    <definedName name="_xlnm._FilterDatabase" localSheetId="2" hidden="1">ACTIVITE!$A$10:$R$231</definedName>
    <definedName name="_xlnm._FilterDatabase" localSheetId="0" hidden="1">'SYNTHESE PROJET'!$A$13:$E$19</definedName>
    <definedName name="Autre">données!$A$48:$A$50</definedName>
    <definedName name="Chœur">données!$A$120:$A$135</definedName>
    <definedName name="Continuo">données!$A$53:$A$63</definedName>
    <definedName name="Cordes">données!$A$2:$A$13</definedName>
    <definedName name="Créateur">données!$A$99:$A$104</definedName>
    <definedName name="Cuivres">données!$A$30:$A$45</definedName>
    <definedName name="Famille">données!$A$79:$A$83</definedName>
    <definedName name="Orchestre">données!$A$138:$A$142</definedName>
    <definedName name="Production">données!$A$113:$A$117</definedName>
    <definedName name="Soliste">données!$A$107:$A$110</definedName>
    <definedName name="Structure">données!$D$2:$D$14</definedName>
    <definedName name="Vents">données!$A$16:$A$27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35" i="12" l="1"/>
  <c r="V42" i="12"/>
  <c r="U42" i="12" s="1"/>
  <c r="B19" i="16" l="1"/>
  <c r="L26" i="16"/>
  <c r="D26" i="16"/>
  <c r="C1" i="9"/>
  <c r="C1" i="17"/>
  <c r="C85" i="17"/>
  <c r="C79" i="17"/>
  <c r="C72" i="17"/>
  <c r="C66" i="17"/>
  <c r="AE60" i="17"/>
  <c r="AD60" i="17" s="1"/>
  <c r="W60" i="17"/>
  <c r="V60" i="17" s="1"/>
  <c r="G60" i="17"/>
  <c r="D60" i="17"/>
  <c r="F60" i="17" s="1"/>
  <c r="AE59" i="17"/>
  <c r="AD59" i="17" s="1"/>
  <c r="W59" i="17"/>
  <c r="V59" i="17" s="1"/>
  <c r="G59" i="17"/>
  <c r="D59" i="17"/>
  <c r="AE58" i="17"/>
  <c r="AD58" i="17" s="1"/>
  <c r="W58" i="17"/>
  <c r="V58" i="17" s="1"/>
  <c r="G58" i="17"/>
  <c r="D58" i="17"/>
  <c r="AE56" i="17"/>
  <c r="AD56" i="17" s="1"/>
  <c r="W56" i="17"/>
  <c r="V56" i="17" s="1"/>
  <c r="G56" i="17"/>
  <c r="D56" i="17"/>
  <c r="F56" i="17" s="1"/>
  <c r="AE55" i="17"/>
  <c r="AD55" i="17" s="1"/>
  <c r="W55" i="17"/>
  <c r="V55" i="17" s="1"/>
  <c r="G55" i="17"/>
  <c r="D55" i="17"/>
  <c r="F55" i="17" s="1"/>
  <c r="AE54" i="17"/>
  <c r="AD54" i="17" s="1"/>
  <c r="W54" i="17"/>
  <c r="V54" i="17" s="1"/>
  <c r="G54" i="17"/>
  <c r="D54" i="17"/>
  <c r="AE53" i="17"/>
  <c r="AD53" i="17" s="1"/>
  <c r="W53" i="17"/>
  <c r="V53" i="17" s="1"/>
  <c r="G53" i="17"/>
  <c r="D53" i="17"/>
  <c r="AE51" i="17"/>
  <c r="AD51" i="17"/>
  <c r="W51" i="17"/>
  <c r="V51" i="17" s="1"/>
  <c r="G51" i="17"/>
  <c r="F51" i="17"/>
  <c r="D51" i="17"/>
  <c r="AE50" i="17"/>
  <c r="AD50" i="17"/>
  <c r="W50" i="17"/>
  <c r="V50" i="17" s="1"/>
  <c r="G50" i="17"/>
  <c r="D50" i="17"/>
  <c r="AE49" i="17"/>
  <c r="AD49" i="17" s="1"/>
  <c r="W49" i="17"/>
  <c r="V49" i="17" s="1"/>
  <c r="G49" i="17"/>
  <c r="D49" i="17"/>
  <c r="AE48" i="17"/>
  <c r="AD48" i="17" s="1"/>
  <c r="W48" i="17"/>
  <c r="V48" i="17" s="1"/>
  <c r="G48" i="17"/>
  <c r="D48" i="17"/>
  <c r="AE47" i="17"/>
  <c r="AD47" i="17" s="1"/>
  <c r="W47" i="17"/>
  <c r="V47" i="17" s="1"/>
  <c r="G47" i="17"/>
  <c r="F47" i="17" s="1"/>
  <c r="D47" i="17"/>
  <c r="AE45" i="17"/>
  <c r="AD45" i="17"/>
  <c r="W45" i="17"/>
  <c r="V45" i="17"/>
  <c r="G45" i="17"/>
  <c r="F45" i="17"/>
  <c r="AE44" i="17"/>
  <c r="AD44" i="17"/>
  <c r="W44" i="17"/>
  <c r="V44" i="17"/>
  <c r="G44" i="17"/>
  <c r="F44" i="17"/>
  <c r="AE43" i="17"/>
  <c r="AD43" i="17"/>
  <c r="W43" i="17"/>
  <c r="V43" i="17"/>
  <c r="G43" i="17"/>
  <c r="F43" i="17"/>
  <c r="AE42" i="17"/>
  <c r="AD42" i="17"/>
  <c r="W42" i="17"/>
  <c r="V42" i="17"/>
  <c r="G42" i="17"/>
  <c r="F42" i="17"/>
  <c r="AE41" i="17"/>
  <c r="AD41" i="17"/>
  <c r="W41" i="17"/>
  <c r="V41" i="17"/>
  <c r="G41" i="17"/>
  <c r="F41" i="17"/>
  <c r="AE39" i="17"/>
  <c r="AD39" i="17"/>
  <c r="W39" i="17"/>
  <c r="V39" i="17"/>
  <c r="G39" i="17"/>
  <c r="D39" i="17"/>
  <c r="F39" i="17" s="1"/>
  <c r="AE38" i="17"/>
  <c r="AB38" i="17"/>
  <c r="AD38" i="17" s="1"/>
  <c r="W38" i="17"/>
  <c r="G38" i="17"/>
  <c r="D38" i="17"/>
  <c r="F38" i="17" s="1"/>
  <c r="C27" i="17"/>
  <c r="C22" i="17"/>
  <c r="C20" i="17"/>
  <c r="B12" i="17"/>
  <c r="B11" i="17"/>
  <c r="B10" i="17"/>
  <c r="J20" i="16"/>
  <c r="J19" i="16"/>
  <c r="B20" i="16"/>
  <c r="L32" i="16"/>
  <c r="D32" i="16"/>
  <c r="J18" i="16"/>
  <c r="F58" i="17" l="1"/>
  <c r="F50" i="17"/>
  <c r="F53" i="17"/>
  <c r="F59" i="17"/>
  <c r="F48" i="17"/>
  <c r="F9" i="17"/>
  <c r="C64" i="17"/>
  <c r="B7" i="17" s="1"/>
  <c r="F13" i="17"/>
  <c r="F12" i="17"/>
  <c r="F11" i="17"/>
  <c r="G26" i="17"/>
  <c r="B8" i="17"/>
  <c r="F10" i="17"/>
  <c r="F49" i="17"/>
  <c r="F54" i="17"/>
  <c r="F8" i="17"/>
  <c r="G19" i="17"/>
  <c r="G18" i="17" s="1"/>
  <c r="T38" i="17"/>
  <c r="V38" i="17" s="1"/>
  <c r="L31" i="16"/>
  <c r="L30" i="16" s="1"/>
  <c r="D30" i="16"/>
  <c r="D34" i="16" s="1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T222" i="5"/>
  <c r="T223" i="5"/>
  <c r="T224" i="5"/>
  <c r="T225" i="5"/>
  <c r="T226" i="5"/>
  <c r="T227" i="5"/>
  <c r="T228" i="5"/>
  <c r="T229" i="5"/>
  <c r="T230" i="5"/>
  <c r="T231" i="5"/>
  <c r="T11" i="5"/>
  <c r="D34" i="6"/>
  <c r="D35" i="6"/>
  <c r="D36" i="6"/>
  <c r="D37" i="6"/>
  <c r="D38" i="6"/>
  <c r="D33" i="6"/>
  <c r="C19" i="17" l="1"/>
  <c r="C18" i="17" s="1"/>
  <c r="G25" i="17" s="1"/>
  <c r="G24" i="17" s="1"/>
  <c r="G27" i="17" s="1"/>
  <c r="G31" i="17" s="1"/>
  <c r="F7" i="17"/>
  <c r="L34" i="16"/>
  <c r="H34" i="6"/>
  <c r="H35" i="6"/>
  <c r="H36" i="6"/>
  <c r="H37" i="6"/>
  <c r="H38" i="6"/>
  <c r="H33" i="6"/>
  <c r="I5" i="6"/>
  <c r="I6" i="6"/>
  <c r="I7" i="6"/>
  <c r="I8" i="6"/>
  <c r="I9" i="6"/>
  <c r="I4" i="6"/>
  <c r="D15" i="6"/>
  <c r="D16" i="6"/>
  <c r="D17" i="6"/>
  <c r="D18" i="6"/>
  <c r="D19" i="6"/>
  <c r="D14" i="6"/>
  <c r="C15" i="6"/>
  <c r="C16" i="6"/>
  <c r="C17" i="6"/>
  <c r="C18" i="6"/>
  <c r="C19" i="6"/>
  <c r="C14" i="6"/>
  <c r="B15" i="6"/>
  <c r="B16" i="6"/>
  <c r="B17" i="6"/>
  <c r="B18" i="6"/>
  <c r="B19" i="6"/>
  <c r="B14" i="6"/>
  <c r="J14" i="6"/>
  <c r="F4" i="6"/>
  <c r="F5" i="6" s="1"/>
  <c r="F6" i="6" s="1"/>
  <c r="F7" i="6" s="1"/>
  <c r="F8" i="6" s="1"/>
  <c r="F9" i="6" s="1"/>
  <c r="G7" i="6"/>
  <c r="G8" i="6"/>
  <c r="G9" i="6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C25" i="17" l="1"/>
  <c r="E17" i="6"/>
  <c r="E16" i="6"/>
  <c r="E19" i="6"/>
  <c r="E15" i="6"/>
  <c r="E18" i="6"/>
  <c r="E14" i="6"/>
  <c r="C85" i="15"/>
  <c r="C79" i="15"/>
  <c r="C72" i="15"/>
  <c r="C66" i="15"/>
  <c r="AE60" i="15"/>
  <c r="AD60" i="15" s="1"/>
  <c r="W60" i="15"/>
  <c r="V60" i="15" s="1"/>
  <c r="G60" i="15"/>
  <c r="F60" i="15" s="1"/>
  <c r="AE59" i="15"/>
  <c r="AD59" i="15" s="1"/>
  <c r="W59" i="15"/>
  <c r="V59" i="15" s="1"/>
  <c r="G59" i="15"/>
  <c r="D59" i="15"/>
  <c r="AE58" i="15"/>
  <c r="AD58" i="15" s="1"/>
  <c r="W58" i="15"/>
  <c r="V58" i="15" s="1"/>
  <c r="G58" i="15"/>
  <c r="D58" i="15"/>
  <c r="AE56" i="15"/>
  <c r="AD56" i="15"/>
  <c r="W56" i="15"/>
  <c r="V56" i="15" s="1"/>
  <c r="G56" i="15"/>
  <c r="D56" i="15"/>
  <c r="F56" i="15" s="1"/>
  <c r="AE55" i="15"/>
  <c r="AD55" i="15"/>
  <c r="W55" i="15"/>
  <c r="V55" i="15" s="1"/>
  <c r="G55" i="15"/>
  <c r="D55" i="15"/>
  <c r="AE54" i="15"/>
  <c r="AD54" i="15" s="1"/>
  <c r="W54" i="15"/>
  <c r="V54" i="15" s="1"/>
  <c r="G54" i="15"/>
  <c r="D54" i="15"/>
  <c r="AE53" i="15"/>
  <c r="AD53" i="15" s="1"/>
  <c r="W53" i="15"/>
  <c r="V53" i="15"/>
  <c r="G53" i="15"/>
  <c r="D53" i="15"/>
  <c r="AE51" i="15"/>
  <c r="AD51" i="15" s="1"/>
  <c r="W51" i="15"/>
  <c r="V51" i="15" s="1"/>
  <c r="G51" i="15"/>
  <c r="D51" i="15"/>
  <c r="AE50" i="15"/>
  <c r="AD50" i="15" s="1"/>
  <c r="W50" i="15"/>
  <c r="V50" i="15" s="1"/>
  <c r="G50" i="15"/>
  <c r="D50" i="15"/>
  <c r="AE49" i="15"/>
  <c r="AD49" i="15" s="1"/>
  <c r="W49" i="15"/>
  <c r="V49" i="15" s="1"/>
  <c r="G49" i="15"/>
  <c r="D49" i="15"/>
  <c r="AE48" i="15"/>
  <c r="AD48" i="15" s="1"/>
  <c r="W48" i="15"/>
  <c r="V48" i="15" s="1"/>
  <c r="G48" i="15"/>
  <c r="D48" i="15"/>
  <c r="AE47" i="15"/>
  <c r="AD47" i="15" s="1"/>
  <c r="W47" i="15"/>
  <c r="V47" i="15" s="1"/>
  <c r="G47" i="15"/>
  <c r="D47" i="15"/>
  <c r="F12" i="15" s="1"/>
  <c r="AE45" i="15"/>
  <c r="AD45" i="15"/>
  <c r="W45" i="15"/>
  <c r="T45" i="15"/>
  <c r="V45" i="15" s="1"/>
  <c r="G45" i="15"/>
  <c r="F45" i="15"/>
  <c r="AE44" i="15"/>
  <c r="AD44" i="15"/>
  <c r="W44" i="15"/>
  <c r="T44" i="15"/>
  <c r="V44" i="15" s="1"/>
  <c r="G44" i="15"/>
  <c r="F44" i="15"/>
  <c r="AE43" i="15"/>
  <c r="AD43" i="15"/>
  <c r="W43" i="15"/>
  <c r="T43" i="15"/>
  <c r="V43" i="15" s="1"/>
  <c r="G43" i="15"/>
  <c r="F43" i="15"/>
  <c r="AE42" i="15"/>
  <c r="AD42" i="15"/>
  <c r="W42" i="15"/>
  <c r="V42" i="15"/>
  <c r="G42" i="15"/>
  <c r="F42" i="15"/>
  <c r="AE41" i="15"/>
  <c r="AD41" i="15"/>
  <c r="W41" i="15"/>
  <c r="V41" i="15"/>
  <c r="G41" i="15"/>
  <c r="F41" i="15"/>
  <c r="AE39" i="15"/>
  <c r="AD39" i="15"/>
  <c r="W39" i="15"/>
  <c r="V39" i="15"/>
  <c r="G39" i="15"/>
  <c r="D39" i="15"/>
  <c r="F39" i="15" s="1"/>
  <c r="AE38" i="15"/>
  <c r="AB38" i="15"/>
  <c r="W38" i="15"/>
  <c r="G38" i="15"/>
  <c r="D38" i="15"/>
  <c r="F38" i="15" s="1"/>
  <c r="C27" i="15"/>
  <c r="C22" i="15"/>
  <c r="G26" i="15" s="1"/>
  <c r="C20" i="15"/>
  <c r="F13" i="15"/>
  <c r="B12" i="15"/>
  <c r="B11" i="15"/>
  <c r="B10" i="15"/>
  <c r="F51" i="15" l="1"/>
  <c r="F55" i="15"/>
  <c r="F59" i="15"/>
  <c r="C64" i="15"/>
  <c r="B7" i="15" s="1"/>
  <c r="F53" i="15"/>
  <c r="F54" i="15"/>
  <c r="F58" i="15"/>
  <c r="F49" i="15"/>
  <c r="F48" i="15"/>
  <c r="F9" i="15"/>
  <c r="F47" i="15"/>
  <c r="F10" i="15"/>
  <c r="AD38" i="15"/>
  <c r="G19" i="15"/>
  <c r="G18" i="15" s="1"/>
  <c r="F8" i="15"/>
  <c r="F50" i="15"/>
  <c r="F11" i="15"/>
  <c r="B8" i="15"/>
  <c r="T38" i="15"/>
  <c r="J230" i="5"/>
  <c r="J229" i="5"/>
  <c r="J228" i="5"/>
  <c r="J25" i="5"/>
  <c r="J26" i="5"/>
  <c r="J27" i="5"/>
  <c r="J28" i="5"/>
  <c r="J29" i="5"/>
  <c r="J30" i="5"/>
  <c r="J31" i="5"/>
  <c r="J32" i="5"/>
  <c r="AC26" i="5"/>
  <c r="AC25" i="5"/>
  <c r="C85" i="14"/>
  <c r="B12" i="14" s="1"/>
  <c r="C79" i="14"/>
  <c r="B11" i="14" s="1"/>
  <c r="C72" i="14"/>
  <c r="C66" i="14"/>
  <c r="AE60" i="14"/>
  <c r="AD60" i="14" s="1"/>
  <c r="W60" i="14"/>
  <c r="V60" i="14" s="1"/>
  <c r="G60" i="14"/>
  <c r="D60" i="14"/>
  <c r="AE59" i="14"/>
  <c r="AD59" i="14" s="1"/>
  <c r="W59" i="14"/>
  <c r="V59" i="14" s="1"/>
  <c r="G59" i="14"/>
  <c r="F59" i="14"/>
  <c r="D59" i="14"/>
  <c r="AE58" i="14"/>
  <c r="AD58" i="14" s="1"/>
  <c r="W58" i="14"/>
  <c r="V58" i="14" s="1"/>
  <c r="G58" i="14"/>
  <c r="D58" i="14"/>
  <c r="F58" i="14" s="1"/>
  <c r="AE56" i="14"/>
  <c r="AD56" i="14"/>
  <c r="W56" i="14"/>
  <c r="V56" i="14" s="1"/>
  <c r="G56" i="14"/>
  <c r="D56" i="14"/>
  <c r="AE55" i="14"/>
  <c r="AD55" i="14" s="1"/>
  <c r="W55" i="14"/>
  <c r="V55" i="14" s="1"/>
  <c r="G55" i="14"/>
  <c r="D55" i="14"/>
  <c r="AE54" i="14"/>
  <c r="AD54" i="14" s="1"/>
  <c r="W54" i="14"/>
  <c r="V54" i="14" s="1"/>
  <c r="G54" i="14"/>
  <c r="D54" i="14"/>
  <c r="AE53" i="14"/>
  <c r="AD53" i="14"/>
  <c r="W53" i="14"/>
  <c r="V53" i="14" s="1"/>
  <c r="G53" i="14"/>
  <c r="D53" i="14"/>
  <c r="F13" i="14" s="1"/>
  <c r="AE51" i="14"/>
  <c r="AD51" i="14" s="1"/>
  <c r="W51" i="14"/>
  <c r="V51" i="14" s="1"/>
  <c r="G51" i="14"/>
  <c r="D51" i="14"/>
  <c r="AE50" i="14"/>
  <c r="AD50" i="14" s="1"/>
  <c r="W50" i="14"/>
  <c r="V50" i="14" s="1"/>
  <c r="G50" i="14"/>
  <c r="D50" i="14"/>
  <c r="AE49" i="14"/>
  <c r="AD49" i="14" s="1"/>
  <c r="W49" i="14"/>
  <c r="V49" i="14" s="1"/>
  <c r="G49" i="14"/>
  <c r="D49" i="14"/>
  <c r="F49" i="14" s="1"/>
  <c r="AE48" i="14"/>
  <c r="AD48" i="14" s="1"/>
  <c r="W48" i="14"/>
  <c r="V48" i="14" s="1"/>
  <c r="G48" i="14"/>
  <c r="D48" i="14"/>
  <c r="AE47" i="14"/>
  <c r="AD47" i="14"/>
  <c r="W47" i="14"/>
  <c r="V47" i="14" s="1"/>
  <c r="G47" i="14"/>
  <c r="F47" i="14" s="1"/>
  <c r="D47" i="14"/>
  <c r="F10" i="14" s="1"/>
  <c r="AE45" i="14"/>
  <c r="AD45" i="14"/>
  <c r="W45" i="14"/>
  <c r="T45" i="14"/>
  <c r="V45" i="14" s="1"/>
  <c r="G45" i="14"/>
  <c r="F45" i="14"/>
  <c r="AE44" i="14"/>
  <c r="AD44" i="14"/>
  <c r="W44" i="14"/>
  <c r="T44" i="14"/>
  <c r="V44" i="14" s="1"/>
  <c r="G44" i="14"/>
  <c r="F44" i="14"/>
  <c r="AE43" i="14"/>
  <c r="AD43" i="14"/>
  <c r="W43" i="14"/>
  <c r="T43" i="14"/>
  <c r="V43" i="14" s="1"/>
  <c r="G43" i="14"/>
  <c r="F43" i="14"/>
  <c r="AE42" i="14"/>
  <c r="AD42" i="14"/>
  <c r="W42" i="14"/>
  <c r="V42" i="14"/>
  <c r="T42" i="14"/>
  <c r="G42" i="14"/>
  <c r="F42" i="14"/>
  <c r="AE41" i="14"/>
  <c r="AD41" i="14"/>
  <c r="W41" i="14"/>
  <c r="T41" i="14"/>
  <c r="V41" i="14" s="1"/>
  <c r="G41" i="14"/>
  <c r="F41" i="14"/>
  <c r="F9" i="14" s="1"/>
  <c r="AE39" i="14"/>
  <c r="AD39" i="14"/>
  <c r="W39" i="14"/>
  <c r="V39" i="14"/>
  <c r="G39" i="14"/>
  <c r="D39" i="14"/>
  <c r="F39" i="14" s="1"/>
  <c r="AE38" i="14"/>
  <c r="AB38" i="14"/>
  <c r="AD38" i="14" s="1"/>
  <c r="W38" i="14"/>
  <c r="T38" i="14"/>
  <c r="V38" i="14" s="1"/>
  <c r="G38" i="14"/>
  <c r="D38" i="14"/>
  <c r="F38" i="14" s="1"/>
  <c r="C27" i="14"/>
  <c r="C22" i="14"/>
  <c r="G26" i="14" s="1"/>
  <c r="C20" i="14"/>
  <c r="B10" i="14"/>
  <c r="C79" i="9"/>
  <c r="B11" i="9" s="1"/>
  <c r="C85" i="9"/>
  <c r="B12" i="9" s="1"/>
  <c r="C72" i="9"/>
  <c r="B10" i="9" s="1"/>
  <c r="C66" i="9"/>
  <c r="B8" i="9" s="1"/>
  <c r="F11" i="14" l="1"/>
  <c r="F50" i="14"/>
  <c r="F51" i="14"/>
  <c r="F60" i="14"/>
  <c r="C64" i="14"/>
  <c r="B7" i="14" s="1"/>
  <c r="F8" i="14"/>
  <c r="F12" i="14"/>
  <c r="F7" i="15"/>
  <c r="C19" i="15"/>
  <c r="C18" i="15" s="1"/>
  <c r="V38" i="15"/>
  <c r="F56" i="14"/>
  <c r="F55" i="14"/>
  <c r="F54" i="14"/>
  <c r="F53" i="14"/>
  <c r="F48" i="14"/>
  <c r="F7" i="14" s="1"/>
  <c r="B8" i="14"/>
  <c r="G19" i="14"/>
  <c r="G18" i="14" s="1"/>
  <c r="C27" i="9"/>
  <c r="C22" i="9"/>
  <c r="C20" i="9"/>
  <c r="G26" i="9" l="1"/>
  <c r="G25" i="15"/>
  <c r="G24" i="15" s="1"/>
  <c r="G27" i="15" s="1"/>
  <c r="G31" i="15" s="1"/>
  <c r="C25" i="15"/>
  <c r="C19" i="14"/>
  <c r="C18" i="14" s="1"/>
  <c r="G25" i="14" s="1"/>
  <c r="G24" i="14" s="1"/>
  <c r="G27" i="14" s="1"/>
  <c r="G31" i="14" s="1"/>
  <c r="C25" i="14" l="1"/>
  <c r="B78" i="13"/>
  <c r="B72" i="13"/>
  <c r="B65" i="13"/>
  <c r="B59" i="13"/>
  <c r="B58" i="13" s="1"/>
  <c r="B7" i="13" s="1"/>
  <c r="AD54" i="13"/>
  <c r="AC54" i="13" s="1"/>
  <c r="V54" i="13"/>
  <c r="U54" i="13" s="1"/>
  <c r="F54" i="13"/>
  <c r="C54" i="13"/>
  <c r="E54" i="13" s="1"/>
  <c r="AD53" i="13"/>
  <c r="AC53" i="13"/>
  <c r="V53" i="13"/>
  <c r="U53" i="13"/>
  <c r="F53" i="13"/>
  <c r="E53" i="13"/>
  <c r="C53" i="13"/>
  <c r="AD52" i="13"/>
  <c r="AC52" i="13" s="1"/>
  <c r="V52" i="13"/>
  <c r="U52" i="13" s="1"/>
  <c r="F52" i="13"/>
  <c r="C52" i="13"/>
  <c r="E52" i="13" s="1"/>
  <c r="AD50" i="13"/>
  <c r="AC50" i="13"/>
  <c r="V50" i="13"/>
  <c r="U50" i="13"/>
  <c r="F50" i="13"/>
  <c r="E50" i="13"/>
  <c r="C50" i="13"/>
  <c r="AD49" i="13"/>
  <c r="AC49" i="13" s="1"/>
  <c r="V49" i="13"/>
  <c r="U49" i="13" s="1"/>
  <c r="F49" i="13"/>
  <c r="C49" i="13"/>
  <c r="B21" i="13" s="1"/>
  <c r="AD48" i="13"/>
  <c r="AC48" i="13"/>
  <c r="V48" i="13"/>
  <c r="U48" i="13"/>
  <c r="F48" i="13"/>
  <c r="E48" i="13"/>
  <c r="C48" i="13"/>
  <c r="AD47" i="13"/>
  <c r="AC47" i="13" s="1"/>
  <c r="V47" i="13"/>
  <c r="U47" i="13" s="1"/>
  <c r="F47" i="13"/>
  <c r="C47" i="13"/>
  <c r="E47" i="13" s="1"/>
  <c r="AD45" i="13"/>
  <c r="AC45" i="13"/>
  <c r="V45" i="13"/>
  <c r="U45" i="13"/>
  <c r="F45" i="13"/>
  <c r="E45" i="13"/>
  <c r="C45" i="13"/>
  <c r="AD44" i="13"/>
  <c r="AC44" i="13" s="1"/>
  <c r="V44" i="13"/>
  <c r="U44" i="13" s="1"/>
  <c r="F44" i="13"/>
  <c r="C44" i="13"/>
  <c r="AD43" i="13"/>
  <c r="AC43" i="13"/>
  <c r="V43" i="13"/>
  <c r="U43" i="13"/>
  <c r="F43" i="13"/>
  <c r="E43" i="13"/>
  <c r="C43" i="13"/>
  <c r="AD42" i="13"/>
  <c r="AC42" i="13" s="1"/>
  <c r="V42" i="13"/>
  <c r="U42" i="13" s="1"/>
  <c r="F42" i="13"/>
  <c r="C42" i="13"/>
  <c r="AD41" i="13"/>
  <c r="AC41" i="13"/>
  <c r="V41" i="13"/>
  <c r="U41" i="13"/>
  <c r="F41" i="13"/>
  <c r="C41" i="13"/>
  <c r="AD39" i="13"/>
  <c r="AC39" i="13"/>
  <c r="V39" i="13"/>
  <c r="S39" i="13"/>
  <c r="U39" i="13" s="1"/>
  <c r="F39" i="13"/>
  <c r="E39" i="13"/>
  <c r="AD38" i="13"/>
  <c r="AC38" i="13"/>
  <c r="V38" i="13"/>
  <c r="U38" i="13"/>
  <c r="S38" i="13"/>
  <c r="F38" i="13"/>
  <c r="E38" i="13"/>
  <c r="AD37" i="13"/>
  <c r="AC37" i="13"/>
  <c r="V37" i="13"/>
  <c r="S37" i="13"/>
  <c r="E17" i="13" s="1"/>
  <c r="F37" i="13"/>
  <c r="E37" i="13"/>
  <c r="AD36" i="13"/>
  <c r="AC36" i="13"/>
  <c r="V36" i="13"/>
  <c r="U36" i="13"/>
  <c r="S36" i="13"/>
  <c r="F36" i="13"/>
  <c r="E36" i="13"/>
  <c r="AD35" i="13"/>
  <c r="AC35" i="13"/>
  <c r="V35" i="13"/>
  <c r="S35" i="13"/>
  <c r="U35" i="13" s="1"/>
  <c r="F35" i="13"/>
  <c r="E35" i="13"/>
  <c r="B17" i="13" s="1"/>
  <c r="AD33" i="13"/>
  <c r="AC33" i="13"/>
  <c r="V33" i="13"/>
  <c r="U33" i="13"/>
  <c r="F33" i="13"/>
  <c r="C33" i="13"/>
  <c r="E33" i="13" s="1"/>
  <c r="AD32" i="13"/>
  <c r="AC32" i="13"/>
  <c r="AA32" i="13"/>
  <c r="V32" i="13"/>
  <c r="F32" i="13"/>
  <c r="C32" i="13"/>
  <c r="E32" i="13" s="1"/>
  <c r="F22" i="13"/>
  <c r="E22" i="13"/>
  <c r="E21" i="13"/>
  <c r="B20" i="13"/>
  <c r="B12" i="13"/>
  <c r="B11" i="13"/>
  <c r="B10" i="13"/>
  <c r="F42" i="12"/>
  <c r="E42" i="12" s="1"/>
  <c r="F43" i="12"/>
  <c r="E43" i="12" s="1"/>
  <c r="C32" i="12"/>
  <c r="B60" i="12"/>
  <c r="B79" i="12"/>
  <c r="B73" i="12"/>
  <c r="B66" i="12"/>
  <c r="B59" i="12"/>
  <c r="B7" i="12" s="1"/>
  <c r="AD55" i="12"/>
  <c r="AC55" i="12" s="1"/>
  <c r="V55" i="12"/>
  <c r="U55" i="12" s="1"/>
  <c r="F55" i="12"/>
  <c r="C55" i="12"/>
  <c r="E55" i="12" s="1"/>
  <c r="AD54" i="12"/>
  <c r="AC54" i="12"/>
  <c r="V54" i="12"/>
  <c r="U54" i="12"/>
  <c r="F54" i="12"/>
  <c r="E54" i="12" s="1"/>
  <c r="C54" i="12"/>
  <c r="AD53" i="12"/>
  <c r="AC53" i="12"/>
  <c r="V53" i="12"/>
  <c r="U53" i="12" s="1"/>
  <c r="F53" i="12"/>
  <c r="C53" i="12"/>
  <c r="E53" i="12" s="1"/>
  <c r="AD51" i="12"/>
  <c r="AC51" i="12"/>
  <c r="V51" i="12"/>
  <c r="U51" i="12"/>
  <c r="F51" i="12"/>
  <c r="C51" i="12"/>
  <c r="E51" i="12" s="1"/>
  <c r="AD50" i="12"/>
  <c r="AC50" i="12" s="1"/>
  <c r="V50" i="12"/>
  <c r="U50" i="12" s="1"/>
  <c r="F50" i="12"/>
  <c r="C50" i="12"/>
  <c r="E50" i="12" s="1"/>
  <c r="AD49" i="12"/>
  <c r="AC49" i="12"/>
  <c r="V49" i="12"/>
  <c r="U49" i="12" s="1"/>
  <c r="F49" i="12"/>
  <c r="E49" i="12"/>
  <c r="C49" i="12"/>
  <c r="AD48" i="12"/>
  <c r="AC48" i="12"/>
  <c r="V48" i="12"/>
  <c r="U48" i="12" s="1"/>
  <c r="F48" i="12"/>
  <c r="C48" i="12"/>
  <c r="E48" i="12" s="1"/>
  <c r="AD46" i="12"/>
  <c r="AC46" i="12"/>
  <c r="V46" i="12"/>
  <c r="U46" i="12"/>
  <c r="F46" i="12"/>
  <c r="C46" i="12"/>
  <c r="E46" i="12" s="1"/>
  <c r="AD45" i="12"/>
  <c r="AC45" i="12" s="1"/>
  <c r="V45" i="12"/>
  <c r="U45" i="12" s="1"/>
  <c r="F45" i="12"/>
  <c r="C45" i="12"/>
  <c r="E45" i="12" s="1"/>
  <c r="AD44" i="12"/>
  <c r="AC44" i="12"/>
  <c r="V44" i="12"/>
  <c r="U44" i="12" s="1"/>
  <c r="F44" i="12"/>
  <c r="E44" i="12"/>
  <c r="C44" i="12"/>
  <c r="AD43" i="12"/>
  <c r="AC43" i="12"/>
  <c r="V43" i="12"/>
  <c r="U43" i="12" s="1"/>
  <c r="C43" i="12"/>
  <c r="AD41" i="12"/>
  <c r="AC41" i="12"/>
  <c r="V41" i="12"/>
  <c r="U41" i="12" s="1"/>
  <c r="F41" i="12"/>
  <c r="AD39" i="12"/>
  <c r="AC39" i="12"/>
  <c r="V39" i="12"/>
  <c r="S39" i="12"/>
  <c r="U39" i="12" s="1"/>
  <c r="F39" i="12"/>
  <c r="E39" i="12"/>
  <c r="AD38" i="12"/>
  <c r="AC38" i="12"/>
  <c r="V38" i="12"/>
  <c r="U38" i="12"/>
  <c r="S38" i="12"/>
  <c r="F38" i="12"/>
  <c r="E38" i="12"/>
  <c r="AD37" i="12"/>
  <c r="AC37" i="12"/>
  <c r="V37" i="12"/>
  <c r="U37" i="12"/>
  <c r="S37" i="12"/>
  <c r="F37" i="12"/>
  <c r="E37" i="12"/>
  <c r="AD36" i="12"/>
  <c r="AC36" i="12"/>
  <c r="V36" i="12"/>
  <c r="U36" i="12"/>
  <c r="S36" i="12"/>
  <c r="F36" i="12"/>
  <c r="E36" i="12"/>
  <c r="AD35" i="12"/>
  <c r="AC35" i="12"/>
  <c r="V35" i="12"/>
  <c r="S35" i="12"/>
  <c r="F35" i="12"/>
  <c r="E35" i="12"/>
  <c r="AD33" i="12"/>
  <c r="AC33" i="12"/>
  <c r="V33" i="12"/>
  <c r="U33" i="12"/>
  <c r="F33" i="12"/>
  <c r="C33" i="12"/>
  <c r="E33" i="12" s="1"/>
  <c r="AD32" i="12"/>
  <c r="AC32" i="12"/>
  <c r="AA32" i="12"/>
  <c r="V32" i="12"/>
  <c r="S32" i="12"/>
  <c r="U32" i="12" s="1"/>
  <c r="F32" i="12"/>
  <c r="E32" i="12"/>
  <c r="F22" i="12"/>
  <c r="E22" i="12"/>
  <c r="E21" i="12"/>
  <c r="B21" i="12"/>
  <c r="B20" i="12"/>
  <c r="E17" i="12"/>
  <c r="E16" i="12"/>
  <c r="B12" i="12"/>
  <c r="B11" i="12"/>
  <c r="B10" i="12"/>
  <c r="B8" i="12"/>
  <c r="F16" i="12" l="1"/>
  <c r="E42" i="13"/>
  <c r="E41" i="13"/>
  <c r="B18" i="13"/>
  <c r="F17" i="13"/>
  <c r="B16" i="13"/>
  <c r="F21" i="13"/>
  <c r="B19" i="13"/>
  <c r="U37" i="13"/>
  <c r="E44" i="13"/>
  <c r="E49" i="13"/>
  <c r="B15" i="13" s="1"/>
  <c r="B8" i="13"/>
  <c r="S32" i="13"/>
  <c r="E41" i="12"/>
  <c r="B17" i="12"/>
  <c r="F21" i="12"/>
  <c r="B18" i="12"/>
  <c r="B19" i="12"/>
  <c r="B16" i="12"/>
  <c r="B15" i="12"/>
  <c r="F17" i="12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31" i="5"/>
  <c r="AC98" i="5"/>
  <c r="E16" i="13" l="1"/>
  <c r="U32" i="13"/>
  <c r="F16" i="13" s="1"/>
  <c r="AB38" i="9"/>
  <c r="J17" i="16" s="1"/>
  <c r="C64" i="9"/>
  <c r="AE60" i="9"/>
  <c r="AD60" i="9" s="1"/>
  <c r="W60" i="9"/>
  <c r="V60" i="9" s="1"/>
  <c r="G60" i="9"/>
  <c r="D60" i="9"/>
  <c r="AE59" i="9"/>
  <c r="AD59" i="9" s="1"/>
  <c r="W59" i="9"/>
  <c r="V59" i="9" s="1"/>
  <c r="G59" i="9"/>
  <c r="D59" i="9"/>
  <c r="AE58" i="9"/>
  <c r="AD58" i="9" s="1"/>
  <c r="W58" i="9"/>
  <c r="V58" i="9" s="1"/>
  <c r="G58" i="9"/>
  <c r="D58" i="9"/>
  <c r="AE56" i="9"/>
  <c r="AD56" i="9" s="1"/>
  <c r="W56" i="9"/>
  <c r="V56" i="9" s="1"/>
  <c r="G56" i="9"/>
  <c r="D56" i="9"/>
  <c r="AE55" i="9"/>
  <c r="AD55" i="9" s="1"/>
  <c r="W55" i="9"/>
  <c r="V55" i="9" s="1"/>
  <c r="G55" i="9"/>
  <c r="D55" i="9"/>
  <c r="AE54" i="9"/>
  <c r="AD54" i="9"/>
  <c r="W54" i="9"/>
  <c r="V54" i="9" s="1"/>
  <c r="G54" i="9"/>
  <c r="D54" i="9"/>
  <c r="AE53" i="9"/>
  <c r="AD53" i="9" s="1"/>
  <c r="W53" i="9"/>
  <c r="V53" i="9"/>
  <c r="G53" i="9"/>
  <c r="D53" i="9"/>
  <c r="AE51" i="9"/>
  <c r="AD51" i="9" s="1"/>
  <c r="W51" i="9"/>
  <c r="V51" i="9"/>
  <c r="G51" i="9"/>
  <c r="D51" i="9"/>
  <c r="F51" i="9" s="1"/>
  <c r="AE50" i="9"/>
  <c r="AD50" i="9" s="1"/>
  <c r="W50" i="9"/>
  <c r="V50" i="9" s="1"/>
  <c r="G50" i="9"/>
  <c r="D50" i="9"/>
  <c r="AE49" i="9"/>
  <c r="AD49" i="9" s="1"/>
  <c r="W49" i="9"/>
  <c r="V49" i="9"/>
  <c r="G49" i="9"/>
  <c r="D49" i="9"/>
  <c r="AE48" i="9"/>
  <c r="AD48" i="9" s="1"/>
  <c r="W48" i="9"/>
  <c r="V48" i="9"/>
  <c r="G48" i="9"/>
  <c r="F48" i="9" s="1"/>
  <c r="D48" i="9"/>
  <c r="AE47" i="9"/>
  <c r="AD47" i="9" s="1"/>
  <c r="W47" i="9"/>
  <c r="V47" i="9" s="1"/>
  <c r="G47" i="9"/>
  <c r="F47" i="9" s="1"/>
  <c r="D47" i="9"/>
  <c r="AE45" i="9"/>
  <c r="AD45" i="9"/>
  <c r="W45" i="9"/>
  <c r="T45" i="9"/>
  <c r="V45" i="9" s="1"/>
  <c r="G45" i="9"/>
  <c r="F45" i="9"/>
  <c r="AE44" i="9"/>
  <c r="AD44" i="9"/>
  <c r="W44" i="9"/>
  <c r="V44" i="9"/>
  <c r="T44" i="9"/>
  <c r="G44" i="9"/>
  <c r="F44" i="9"/>
  <c r="AE43" i="9"/>
  <c r="AD43" i="9"/>
  <c r="W43" i="9"/>
  <c r="T43" i="9"/>
  <c r="V43" i="9" s="1"/>
  <c r="G43" i="9"/>
  <c r="F43" i="9"/>
  <c r="AE42" i="9"/>
  <c r="AD42" i="9"/>
  <c r="W42" i="9"/>
  <c r="T42" i="9"/>
  <c r="G42" i="9"/>
  <c r="F42" i="9"/>
  <c r="AE41" i="9"/>
  <c r="L18" i="16" s="1"/>
  <c r="AD41" i="9"/>
  <c r="W41" i="9"/>
  <c r="T41" i="9"/>
  <c r="V41" i="9" s="1"/>
  <c r="G41" i="9"/>
  <c r="F41" i="9"/>
  <c r="AE39" i="9"/>
  <c r="AD39" i="9"/>
  <c r="W39" i="9"/>
  <c r="V39" i="9"/>
  <c r="G39" i="9"/>
  <c r="D39" i="9"/>
  <c r="F39" i="9" s="1"/>
  <c r="AE38" i="9"/>
  <c r="AD38" i="9"/>
  <c r="W38" i="9"/>
  <c r="G38" i="9"/>
  <c r="D38" i="9"/>
  <c r="F38" i="9" s="1"/>
  <c r="F49" i="9" l="1"/>
  <c r="F53" i="9"/>
  <c r="F13" i="9"/>
  <c r="L17" i="16"/>
  <c r="F9" i="9"/>
  <c r="F11" i="9"/>
  <c r="G19" i="9"/>
  <c r="G18" i="9" s="1"/>
  <c r="F12" i="9"/>
  <c r="F10" i="9"/>
  <c r="F8" i="9"/>
  <c r="F58" i="9"/>
  <c r="B7" i="9"/>
  <c r="F59" i="9"/>
  <c r="F60" i="9"/>
  <c r="F55" i="9"/>
  <c r="F54" i="9"/>
  <c r="T38" i="9"/>
  <c r="B17" i="16" s="1"/>
  <c r="F56" i="9"/>
  <c r="F50" i="9"/>
  <c r="C19" i="9" s="1"/>
  <c r="C18" i="9" s="1"/>
  <c r="V42" i="9"/>
  <c r="D18" i="16" s="1"/>
  <c r="X17" i="5"/>
  <c r="X18" i="5"/>
  <c r="X19" i="5"/>
  <c r="X20" i="5"/>
  <c r="X21" i="5"/>
  <c r="X22" i="5"/>
  <c r="X23" i="5"/>
  <c r="X24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163" i="5"/>
  <c r="AA17" i="5"/>
  <c r="AA18" i="5"/>
  <c r="AA19" i="5"/>
  <c r="AA20" i="5"/>
  <c r="AA21" i="5"/>
  <c r="AA22" i="5"/>
  <c r="AA23" i="5"/>
  <c r="AA24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163" i="5"/>
  <c r="AC14" i="5"/>
  <c r="AC15" i="5"/>
  <c r="AC16" i="5"/>
  <c r="AC17" i="5"/>
  <c r="AC18" i="5"/>
  <c r="AC19" i="5"/>
  <c r="AC20" i="5"/>
  <c r="AC21" i="5"/>
  <c r="AC22" i="5"/>
  <c r="AC23" i="5"/>
  <c r="AC24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163" i="5"/>
  <c r="L56" i="5"/>
  <c r="L57" i="5"/>
  <c r="L58" i="5"/>
  <c r="L59" i="5"/>
  <c r="L60" i="5"/>
  <c r="L61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225" i="5"/>
  <c r="M225" i="5" s="1"/>
  <c r="J24" i="5"/>
  <c r="Q24" i="5" s="1"/>
  <c r="R24" i="5" s="1"/>
  <c r="Q56" i="5"/>
  <c r="R56" i="5" s="1"/>
  <c r="J57" i="5"/>
  <c r="Q57" i="5" s="1"/>
  <c r="R57" i="5" s="1"/>
  <c r="J58" i="5"/>
  <c r="Q58" i="5" s="1"/>
  <c r="R58" i="5" s="1"/>
  <c r="J59" i="5"/>
  <c r="Q59" i="5" s="1"/>
  <c r="R59" i="5" s="1"/>
  <c r="J60" i="5"/>
  <c r="Q60" i="5" s="1"/>
  <c r="R60" i="5" s="1"/>
  <c r="J61" i="5"/>
  <c r="Q61" i="5" s="1"/>
  <c r="R61" i="5" s="1"/>
  <c r="J62" i="5"/>
  <c r="Q62" i="5" s="1"/>
  <c r="R62" i="5" s="1"/>
  <c r="J63" i="5"/>
  <c r="Q63" i="5" s="1"/>
  <c r="R63" i="5" s="1"/>
  <c r="J64" i="5"/>
  <c r="Q64" i="5" s="1"/>
  <c r="R64" i="5" s="1"/>
  <c r="J65" i="5"/>
  <c r="Q65" i="5" s="1"/>
  <c r="R65" i="5" s="1"/>
  <c r="J66" i="5"/>
  <c r="Q66" i="5" s="1"/>
  <c r="R66" i="5" s="1"/>
  <c r="J67" i="5"/>
  <c r="Q67" i="5" s="1"/>
  <c r="R67" i="5" s="1"/>
  <c r="J68" i="5"/>
  <c r="Q68" i="5" s="1"/>
  <c r="R68" i="5" s="1"/>
  <c r="J69" i="5"/>
  <c r="Q69" i="5" s="1"/>
  <c r="R69" i="5" s="1"/>
  <c r="J70" i="5"/>
  <c r="Q70" i="5" s="1"/>
  <c r="R70" i="5" s="1"/>
  <c r="J71" i="5"/>
  <c r="Q71" i="5" s="1"/>
  <c r="R71" i="5" s="1"/>
  <c r="J72" i="5"/>
  <c r="Q72" i="5" s="1"/>
  <c r="R72" i="5" s="1"/>
  <c r="J73" i="5"/>
  <c r="Q73" i="5" s="1"/>
  <c r="R73" i="5" s="1"/>
  <c r="J74" i="5"/>
  <c r="Q74" i="5" s="1"/>
  <c r="R74" i="5" s="1"/>
  <c r="J75" i="5"/>
  <c r="Q75" i="5" s="1"/>
  <c r="R75" i="5" s="1"/>
  <c r="J76" i="5"/>
  <c r="Q76" i="5" s="1"/>
  <c r="R76" i="5" s="1"/>
  <c r="J77" i="5"/>
  <c r="Q77" i="5" s="1"/>
  <c r="R77" i="5" s="1"/>
  <c r="J78" i="5"/>
  <c r="Q78" i="5" s="1"/>
  <c r="R78" i="5" s="1"/>
  <c r="J79" i="5"/>
  <c r="Q79" i="5" s="1"/>
  <c r="R79" i="5" s="1"/>
  <c r="J80" i="5"/>
  <c r="Q80" i="5" s="1"/>
  <c r="R80" i="5" s="1"/>
  <c r="J81" i="5"/>
  <c r="Q81" i="5" s="1"/>
  <c r="R81" i="5" s="1"/>
  <c r="J82" i="5"/>
  <c r="Q82" i="5" s="1"/>
  <c r="R82" i="5" s="1"/>
  <c r="J83" i="5"/>
  <c r="Q83" i="5" s="1"/>
  <c r="R83" i="5" s="1"/>
  <c r="J84" i="5"/>
  <c r="Q84" i="5" s="1"/>
  <c r="R84" i="5" s="1"/>
  <c r="J85" i="5"/>
  <c r="Q85" i="5" s="1"/>
  <c r="R85" i="5" s="1"/>
  <c r="J86" i="5"/>
  <c r="Q86" i="5" s="1"/>
  <c r="R86" i="5" s="1"/>
  <c r="J87" i="5"/>
  <c r="Q87" i="5" s="1"/>
  <c r="R87" i="5" s="1"/>
  <c r="J88" i="5"/>
  <c r="Q88" i="5" s="1"/>
  <c r="R88" i="5" s="1"/>
  <c r="J89" i="5"/>
  <c r="Q89" i="5" s="1"/>
  <c r="R89" i="5" s="1"/>
  <c r="J90" i="5"/>
  <c r="Q90" i="5" s="1"/>
  <c r="R90" i="5" s="1"/>
  <c r="J91" i="5"/>
  <c r="Q91" i="5" s="1"/>
  <c r="R91" i="5" s="1"/>
  <c r="J92" i="5"/>
  <c r="Q92" i="5" s="1"/>
  <c r="R92" i="5" s="1"/>
  <c r="J93" i="5"/>
  <c r="Q93" i="5" s="1"/>
  <c r="R93" i="5" s="1"/>
  <c r="J94" i="5"/>
  <c r="Q94" i="5" s="1"/>
  <c r="R94" i="5" s="1"/>
  <c r="J95" i="5"/>
  <c r="Q95" i="5" s="1"/>
  <c r="R95" i="5" s="1"/>
  <c r="J96" i="5"/>
  <c r="Q96" i="5" s="1"/>
  <c r="R96" i="5" s="1"/>
  <c r="J97" i="5"/>
  <c r="Q97" i="5" s="1"/>
  <c r="R97" i="5" s="1"/>
  <c r="J18" i="5"/>
  <c r="Q18" i="5" s="1"/>
  <c r="R18" i="5" s="1"/>
  <c r="L18" i="5"/>
  <c r="L20" i="5"/>
  <c r="L21" i="5"/>
  <c r="L22" i="5"/>
  <c r="L23" i="5"/>
  <c r="L24" i="5"/>
  <c r="L19" i="5"/>
  <c r="J19" i="5"/>
  <c r="Q19" i="5" s="1"/>
  <c r="R19" i="5" s="1"/>
  <c r="J20" i="5"/>
  <c r="Q20" i="5" s="1"/>
  <c r="R20" i="5" s="1"/>
  <c r="J21" i="5"/>
  <c r="Q21" i="5" s="1"/>
  <c r="R21" i="5" s="1"/>
  <c r="J22" i="5"/>
  <c r="Q22" i="5" s="1"/>
  <c r="R22" i="5" s="1"/>
  <c r="J23" i="5"/>
  <c r="Q23" i="5" s="1"/>
  <c r="R23" i="5" s="1"/>
  <c r="J16" i="5"/>
  <c r="J15" i="5"/>
  <c r="J14" i="5"/>
  <c r="J17" i="5"/>
  <c r="J13" i="5"/>
  <c r="J12" i="5"/>
  <c r="G25" i="9" l="1"/>
  <c r="G24" i="9" s="1"/>
  <c r="C25" i="9"/>
  <c r="G27" i="9"/>
  <c r="G31" i="9" s="1"/>
  <c r="F7" i="9"/>
  <c r="U22" i="5"/>
  <c r="U97" i="5"/>
  <c r="U93" i="5"/>
  <c r="U89" i="5"/>
  <c r="U85" i="5"/>
  <c r="U81" i="5"/>
  <c r="U77" i="5"/>
  <c r="U73" i="5"/>
  <c r="U69" i="5"/>
  <c r="U65" i="5"/>
  <c r="U61" i="5"/>
  <c r="U57" i="5"/>
  <c r="U163" i="5"/>
  <c r="U94" i="5"/>
  <c r="U90" i="5"/>
  <c r="U86" i="5"/>
  <c r="U82" i="5"/>
  <c r="U78" i="5"/>
  <c r="U74" i="5"/>
  <c r="U70" i="5"/>
  <c r="U66" i="5"/>
  <c r="U62" i="5"/>
  <c r="U58" i="5"/>
  <c r="U23" i="5"/>
  <c r="U19" i="5"/>
  <c r="U95" i="5"/>
  <c r="U91" i="5"/>
  <c r="U87" i="5"/>
  <c r="U83" i="5"/>
  <c r="U79" i="5"/>
  <c r="U75" i="5"/>
  <c r="U71" i="5"/>
  <c r="U67" i="5"/>
  <c r="U63" i="5"/>
  <c r="U59" i="5"/>
  <c r="V38" i="9"/>
  <c r="D17" i="16" s="1"/>
  <c r="U96" i="5"/>
  <c r="U92" i="5"/>
  <c r="U88" i="5"/>
  <c r="U84" i="5"/>
  <c r="U80" i="5"/>
  <c r="U76" i="5"/>
  <c r="U72" i="5"/>
  <c r="U68" i="5"/>
  <c r="U64" i="5"/>
  <c r="U60" i="5"/>
  <c r="U56" i="5"/>
  <c r="G6" i="6" s="1"/>
  <c r="U21" i="5"/>
  <c r="U20" i="5"/>
  <c r="U24" i="5"/>
  <c r="M92" i="5"/>
  <c r="M84" i="5"/>
  <c r="N84" i="5" s="1"/>
  <c r="S84" i="5" s="1"/>
  <c r="M76" i="5"/>
  <c r="N76" i="5" s="1"/>
  <c r="S76" i="5" s="1"/>
  <c r="M68" i="5"/>
  <c r="N68" i="5" s="1"/>
  <c r="S68" i="5" s="1"/>
  <c r="M60" i="5"/>
  <c r="N60" i="5" s="1"/>
  <c r="S60" i="5" s="1"/>
  <c r="M95" i="5"/>
  <c r="N95" i="5" s="1"/>
  <c r="S95" i="5" s="1"/>
  <c r="M87" i="5"/>
  <c r="M79" i="5"/>
  <c r="N79" i="5" s="1"/>
  <c r="S79" i="5" s="1"/>
  <c r="M71" i="5"/>
  <c r="N71" i="5" s="1"/>
  <c r="S71" i="5" s="1"/>
  <c r="M63" i="5"/>
  <c r="N63" i="5" s="1"/>
  <c r="S63" i="5" s="1"/>
  <c r="M97" i="5"/>
  <c r="N97" i="5" s="1"/>
  <c r="S97" i="5" s="1"/>
  <c r="M94" i="5"/>
  <c r="N94" i="5" s="1"/>
  <c r="S94" i="5" s="1"/>
  <c r="M89" i="5"/>
  <c r="N89" i="5" s="1"/>
  <c r="S89" i="5" s="1"/>
  <c r="M86" i="5"/>
  <c r="N86" i="5" s="1"/>
  <c r="S86" i="5" s="1"/>
  <c r="M81" i="5"/>
  <c r="N81" i="5" s="1"/>
  <c r="S81" i="5" s="1"/>
  <c r="M78" i="5"/>
  <c r="N78" i="5" s="1"/>
  <c r="S78" i="5" s="1"/>
  <c r="M73" i="5"/>
  <c r="N73" i="5" s="1"/>
  <c r="S73" i="5" s="1"/>
  <c r="M70" i="5"/>
  <c r="N70" i="5" s="1"/>
  <c r="S70" i="5" s="1"/>
  <c r="M65" i="5"/>
  <c r="N65" i="5" s="1"/>
  <c r="S65" i="5" s="1"/>
  <c r="M62" i="5"/>
  <c r="N62" i="5" s="1"/>
  <c r="S62" i="5" s="1"/>
  <c r="M57" i="5"/>
  <c r="N57" i="5" s="1"/>
  <c r="S57" i="5" s="1"/>
  <c r="M96" i="5"/>
  <c r="N96" i="5" s="1"/>
  <c r="S96" i="5" s="1"/>
  <c r="M91" i="5"/>
  <c r="N91" i="5" s="1"/>
  <c r="S91" i="5" s="1"/>
  <c r="M88" i="5"/>
  <c r="N88" i="5" s="1"/>
  <c r="S88" i="5" s="1"/>
  <c r="M83" i="5"/>
  <c r="N83" i="5" s="1"/>
  <c r="S83" i="5" s="1"/>
  <c r="M80" i="5"/>
  <c r="N80" i="5" s="1"/>
  <c r="S80" i="5" s="1"/>
  <c r="M75" i="5"/>
  <c r="N75" i="5" s="1"/>
  <c r="S75" i="5" s="1"/>
  <c r="M72" i="5"/>
  <c r="N72" i="5" s="1"/>
  <c r="S72" i="5" s="1"/>
  <c r="M67" i="5"/>
  <c r="N67" i="5" s="1"/>
  <c r="S67" i="5" s="1"/>
  <c r="M64" i="5"/>
  <c r="N64" i="5" s="1"/>
  <c r="S64" i="5" s="1"/>
  <c r="M59" i="5"/>
  <c r="N59" i="5" s="1"/>
  <c r="S59" i="5" s="1"/>
  <c r="M56" i="5"/>
  <c r="N56" i="5" s="1"/>
  <c r="S56" i="5" s="1"/>
  <c r="M93" i="5"/>
  <c r="N93" i="5" s="1"/>
  <c r="S93" i="5" s="1"/>
  <c r="M90" i="5"/>
  <c r="N90" i="5" s="1"/>
  <c r="S90" i="5" s="1"/>
  <c r="N87" i="5"/>
  <c r="S87" i="5" s="1"/>
  <c r="M85" i="5"/>
  <c r="N85" i="5" s="1"/>
  <c r="S85" i="5" s="1"/>
  <c r="M82" i="5"/>
  <c r="N82" i="5" s="1"/>
  <c r="S82" i="5" s="1"/>
  <c r="M77" i="5"/>
  <c r="N77" i="5" s="1"/>
  <c r="S77" i="5" s="1"/>
  <c r="M74" i="5"/>
  <c r="N74" i="5" s="1"/>
  <c r="S74" i="5" s="1"/>
  <c r="M69" i="5"/>
  <c r="N69" i="5" s="1"/>
  <c r="S69" i="5" s="1"/>
  <c r="M66" i="5"/>
  <c r="N66" i="5" s="1"/>
  <c r="S66" i="5" s="1"/>
  <c r="M61" i="5"/>
  <c r="N61" i="5" s="1"/>
  <c r="S61" i="5" s="1"/>
  <c r="M58" i="5"/>
  <c r="N58" i="5" s="1"/>
  <c r="S58" i="5" s="1"/>
  <c r="N225" i="5"/>
  <c r="N92" i="5"/>
  <c r="S92" i="5" s="1"/>
  <c r="U18" i="5"/>
  <c r="M18" i="5"/>
  <c r="N18" i="5" s="1"/>
  <c r="S18" i="5" s="1"/>
  <c r="M22" i="5"/>
  <c r="N22" i="5" s="1"/>
  <c r="S22" i="5" s="1"/>
  <c r="M19" i="5"/>
  <c r="N19" i="5" s="1"/>
  <c r="S19" i="5" s="1"/>
  <c r="M21" i="5"/>
  <c r="N21" i="5" s="1"/>
  <c r="S21" i="5" s="1"/>
  <c r="M24" i="5"/>
  <c r="N24" i="5" s="1"/>
  <c r="S24" i="5" s="1"/>
  <c r="M20" i="5"/>
  <c r="N20" i="5" s="1"/>
  <c r="S20" i="5" s="1"/>
  <c r="M23" i="5"/>
  <c r="N23" i="5" s="1"/>
  <c r="S23" i="5" s="1"/>
  <c r="Q16" i="5" l="1"/>
  <c r="R16" i="5" s="1"/>
  <c r="Q15" i="5"/>
  <c r="R15" i="5" s="1"/>
  <c r="Q14" i="5"/>
  <c r="R14" i="5" s="1"/>
  <c r="Q17" i="5"/>
  <c r="R17" i="5" s="1"/>
  <c r="Q13" i="5"/>
  <c r="R13" i="5" s="1"/>
  <c r="Q12" i="5"/>
  <c r="R12" i="5" s="1"/>
  <c r="L17" i="5"/>
  <c r="M14" i="5" l="1"/>
  <c r="M12" i="5"/>
  <c r="N12" i="5" s="1"/>
  <c r="M15" i="5"/>
  <c r="M13" i="5"/>
  <c r="M16" i="5"/>
  <c r="M17" i="5"/>
  <c r="N17" i="5" s="1"/>
  <c r="AA12" i="5"/>
  <c r="AA13" i="5"/>
  <c r="AA14" i="5"/>
  <c r="AA15" i="5"/>
  <c r="AA16" i="5"/>
  <c r="AA11" i="5"/>
  <c r="X12" i="5"/>
  <c r="X13" i="5"/>
  <c r="U17" i="5"/>
  <c r="G5" i="6" s="1"/>
  <c r="X14" i="5"/>
  <c r="X15" i="5"/>
  <c r="X16" i="5"/>
  <c r="X11" i="5"/>
  <c r="AC12" i="5"/>
  <c r="AC13" i="5"/>
  <c r="AC11" i="5"/>
  <c r="J11" i="5"/>
  <c r="N13" i="5" l="1"/>
  <c r="S13" i="5" s="1"/>
  <c r="N16" i="5"/>
  <c r="S16" i="5" s="1"/>
  <c r="N14" i="5"/>
  <c r="S14" i="5" s="1"/>
  <c r="N15" i="5"/>
  <c r="S15" i="5" s="1"/>
  <c r="S12" i="5"/>
  <c r="U11" i="5"/>
  <c r="S17" i="5"/>
  <c r="M11" i="5"/>
  <c r="N11" i="5" s="1"/>
  <c r="U14" i="5"/>
  <c r="U16" i="5"/>
  <c r="U13" i="5"/>
  <c r="U15" i="5"/>
  <c r="U12" i="5"/>
  <c r="D7" i="6"/>
  <c r="E8" i="6"/>
  <c r="E7" i="6"/>
  <c r="D8" i="6"/>
  <c r="D9" i="6"/>
  <c r="E5" i="6"/>
  <c r="D5" i="6"/>
  <c r="E9" i="6"/>
  <c r="Q11" i="5"/>
  <c r="R11" i="5" s="1"/>
  <c r="H7" i="6" l="1"/>
  <c r="J7" i="6" s="1"/>
  <c r="H8" i="6"/>
  <c r="J8" i="6" s="1"/>
  <c r="G4" i="6"/>
  <c r="H5" i="6"/>
  <c r="J5" i="6" s="1"/>
  <c r="H9" i="6"/>
  <c r="J9" i="6" s="1"/>
  <c r="D4" i="6"/>
  <c r="E4" i="6"/>
  <c r="S11" i="5"/>
  <c r="E6" i="6"/>
  <c r="H4" i="6" l="1"/>
  <c r="J4" i="6" s="1"/>
  <c r="D6" i="6"/>
  <c r="H6" i="6" s="1"/>
  <c r="J6" i="6" s="1"/>
</calcChain>
</file>

<file path=xl/sharedStrings.xml><?xml version="1.0" encoding="utf-8"?>
<sst xmlns="http://schemas.openxmlformats.org/spreadsheetml/2006/main" count="2291" uniqueCount="483">
  <si>
    <t>prénom</t>
  </si>
  <si>
    <t>nom</t>
  </si>
  <si>
    <t>J-4</t>
  </si>
  <si>
    <t>J-3</t>
  </si>
  <si>
    <t>J-2</t>
  </si>
  <si>
    <t>J-1</t>
  </si>
  <si>
    <t>rôle</t>
  </si>
  <si>
    <t>catégorie</t>
  </si>
  <si>
    <t>scénographie</t>
  </si>
  <si>
    <t>son</t>
  </si>
  <si>
    <t>violon solo</t>
  </si>
  <si>
    <t>alto</t>
  </si>
  <si>
    <t>violoncelle</t>
  </si>
  <si>
    <t>contrebasse</t>
  </si>
  <si>
    <t>flûte 1</t>
  </si>
  <si>
    <t>flute 2</t>
  </si>
  <si>
    <t>hautbois 1</t>
  </si>
  <si>
    <t>hautbois 2</t>
  </si>
  <si>
    <t>clarinette 1</t>
  </si>
  <si>
    <t>clarinette 2</t>
  </si>
  <si>
    <t>basson 1</t>
  </si>
  <si>
    <t>basson 2</t>
  </si>
  <si>
    <t>percussion</t>
  </si>
  <si>
    <t>soprano</t>
  </si>
  <si>
    <t>mezzo</t>
  </si>
  <si>
    <t>ténor</t>
  </si>
  <si>
    <t>basse</t>
  </si>
  <si>
    <t>J-5</t>
  </si>
  <si>
    <t>contre ténor</t>
  </si>
  <si>
    <t>haute contre</t>
  </si>
  <si>
    <t>taille</t>
  </si>
  <si>
    <t>baryton</t>
  </si>
  <si>
    <t>basse 1</t>
  </si>
  <si>
    <t>basse 2</t>
  </si>
  <si>
    <t>production</t>
  </si>
  <si>
    <t>régie générale</t>
  </si>
  <si>
    <t>direction musicale</t>
  </si>
  <si>
    <t>mise en scène</t>
  </si>
  <si>
    <t>flûte à bec 1</t>
  </si>
  <si>
    <t>flûte à bec 2</t>
  </si>
  <si>
    <t>cornet à bouquin</t>
  </si>
  <si>
    <t>contrebasson</t>
  </si>
  <si>
    <t>serpent</t>
  </si>
  <si>
    <t>viole de gambe</t>
  </si>
  <si>
    <t>violone</t>
  </si>
  <si>
    <t>trompette 1</t>
  </si>
  <si>
    <t>trompette 2</t>
  </si>
  <si>
    <t>trombone 1</t>
  </si>
  <si>
    <t>trombone 2</t>
  </si>
  <si>
    <t>trombone 3</t>
  </si>
  <si>
    <t>trombone 4</t>
  </si>
  <si>
    <t>cors 1</t>
  </si>
  <si>
    <t>cors 2</t>
  </si>
  <si>
    <t>sacqueboute alto</t>
  </si>
  <si>
    <t>sacqueboute ténor</t>
  </si>
  <si>
    <t>sacqueboute basse</t>
  </si>
  <si>
    <t>clavecin</t>
  </si>
  <si>
    <t>orgue</t>
  </si>
  <si>
    <t>luth</t>
  </si>
  <si>
    <t>théorbe</t>
  </si>
  <si>
    <t>guitare</t>
  </si>
  <si>
    <t>harpe</t>
  </si>
  <si>
    <t>lirone</t>
  </si>
  <si>
    <t>violon 1</t>
  </si>
  <si>
    <t>violon 2</t>
  </si>
  <si>
    <t>quinte</t>
  </si>
  <si>
    <t>basse de violon</t>
  </si>
  <si>
    <t>timbales</t>
  </si>
  <si>
    <t>divers</t>
  </si>
  <si>
    <t>cors 3</t>
  </si>
  <si>
    <t>cors 4</t>
  </si>
  <si>
    <t>clarine</t>
  </si>
  <si>
    <t>dulciane</t>
  </si>
  <si>
    <t>ténor 1</t>
  </si>
  <si>
    <t>ténor 2</t>
  </si>
  <si>
    <t>ténor 3</t>
  </si>
  <si>
    <t>bibliothèque</t>
  </si>
  <si>
    <t>voyage</t>
  </si>
  <si>
    <t>autres</t>
  </si>
  <si>
    <t>intermittent</t>
  </si>
  <si>
    <t>fonctionnaire</t>
  </si>
  <si>
    <t>militaire</t>
  </si>
  <si>
    <t xml:space="preserve"> </t>
  </si>
  <si>
    <t>cout hotel</t>
  </si>
  <si>
    <t>total hotel</t>
  </si>
  <si>
    <t>basson</t>
  </si>
  <si>
    <t>Orchestre</t>
  </si>
  <si>
    <t>Production</t>
  </si>
  <si>
    <t>david</t>
  </si>
  <si>
    <t>van bouwel</t>
  </si>
  <si>
    <t>martin</t>
  </si>
  <si>
    <t>bauer</t>
  </si>
  <si>
    <t>engagement</t>
  </si>
  <si>
    <t>facture</t>
  </si>
  <si>
    <t>sébastien</t>
  </si>
  <si>
    <t>d'hérin</t>
  </si>
  <si>
    <t>A1</t>
  </si>
  <si>
    <t>o</t>
  </si>
  <si>
    <t>x</t>
  </si>
  <si>
    <t>disponibilités</t>
  </si>
  <si>
    <t>titre</t>
  </si>
  <si>
    <t>compositeur</t>
  </si>
  <si>
    <t>effectif</t>
  </si>
  <si>
    <t>solistes</t>
  </si>
  <si>
    <t>nb instmt</t>
  </si>
  <si>
    <t>budget de création</t>
  </si>
  <si>
    <t>n</t>
  </si>
  <si>
    <t>consommable</t>
  </si>
  <si>
    <t>J</t>
  </si>
  <si>
    <t>1er dessus</t>
  </si>
  <si>
    <t>caroline</t>
  </si>
  <si>
    <t>mutel</t>
  </si>
  <si>
    <t>deshayes</t>
  </si>
  <si>
    <t>karine</t>
  </si>
  <si>
    <t>hager</t>
  </si>
  <si>
    <t>hanana</t>
  </si>
  <si>
    <t>mécénat</t>
  </si>
  <si>
    <t>Famille</t>
  </si>
  <si>
    <t>PROJET</t>
  </si>
  <si>
    <t>Montant REPETITION</t>
  </si>
  <si>
    <t>Taux de CSP</t>
  </si>
  <si>
    <t>BRUT REPRESENTATION</t>
  </si>
  <si>
    <t>FAMILLE</t>
  </si>
  <si>
    <t>TOTAL REPETITION</t>
  </si>
  <si>
    <t>DATE REPRESENTATION</t>
  </si>
  <si>
    <t>PROJETS</t>
  </si>
  <si>
    <t>Montant Représentation</t>
  </si>
  <si>
    <t>Année Représentation</t>
  </si>
  <si>
    <t>DATE</t>
  </si>
  <si>
    <t>nombre de repas</t>
  </si>
  <si>
    <t>nombre de nuits</t>
  </si>
  <si>
    <t>Charges REPETITION</t>
  </si>
  <si>
    <t>charge REPRESENTATION</t>
  </si>
  <si>
    <t>TOTAL FRAIS</t>
  </si>
  <si>
    <t>NB REPRESENTATIONS</t>
  </si>
  <si>
    <t>Masse Salariale</t>
  </si>
  <si>
    <t>coût repas (18,75€)</t>
  </si>
  <si>
    <t>CD couperin</t>
  </si>
  <si>
    <t xml:space="preserve">Chœur </t>
  </si>
  <si>
    <t>Soliste</t>
  </si>
  <si>
    <t>Créateur</t>
  </si>
  <si>
    <t>PRODUCTION</t>
  </si>
  <si>
    <t>chargée de prod</t>
  </si>
  <si>
    <t>régie plat</t>
  </si>
  <si>
    <t>régie orch</t>
  </si>
  <si>
    <t>soprano 1</t>
  </si>
  <si>
    <t>soprano 2</t>
  </si>
  <si>
    <t>Mezzo 1</t>
  </si>
  <si>
    <t>mezzo 2</t>
  </si>
  <si>
    <t>alto 1</t>
  </si>
  <si>
    <t>alto 2</t>
  </si>
  <si>
    <t>Cordes</t>
  </si>
  <si>
    <t>Continuo</t>
  </si>
  <si>
    <t>Vents</t>
  </si>
  <si>
    <t>Cuivres</t>
  </si>
  <si>
    <t>Autre</t>
  </si>
  <si>
    <t>TOTAL REPRESENTATION</t>
  </si>
  <si>
    <t>rôle chanteur</t>
  </si>
  <si>
    <t>BUDGET de PRODUCTION et de CREATION</t>
  </si>
  <si>
    <t>achat</t>
  </si>
  <si>
    <t>construction</t>
  </si>
  <si>
    <t>projets</t>
  </si>
  <si>
    <t>subvention</t>
  </si>
  <si>
    <t>co prod</t>
  </si>
  <si>
    <t>résidence</t>
  </si>
  <si>
    <t>création</t>
  </si>
  <si>
    <t>exploitation</t>
  </si>
  <si>
    <t>montage</t>
  </si>
  <si>
    <t>nb de choristes</t>
  </si>
  <si>
    <t xml:space="preserve">PROJETS : </t>
  </si>
  <si>
    <t>Circé</t>
  </si>
  <si>
    <t>cout annexe</t>
  </si>
  <si>
    <t>total coûts</t>
  </si>
  <si>
    <t>coût création</t>
  </si>
  <si>
    <t>Musique de chambre</t>
  </si>
  <si>
    <t>profane</t>
  </si>
  <si>
    <t>sacrée</t>
  </si>
  <si>
    <t>jeune public</t>
  </si>
  <si>
    <t>édition</t>
  </si>
  <si>
    <t>organologie</t>
  </si>
  <si>
    <t>saison  de lancement</t>
  </si>
  <si>
    <t xml:space="preserve">Le Devin </t>
  </si>
  <si>
    <t>Rousseau</t>
  </si>
  <si>
    <t>Fairy Queen</t>
  </si>
  <si>
    <t>Purcell</t>
  </si>
  <si>
    <t>Couperin</t>
  </si>
  <si>
    <t>Stabat</t>
  </si>
  <si>
    <t>Pergolese</t>
  </si>
  <si>
    <t>Théâtre musical</t>
  </si>
  <si>
    <t>Don Chisciotte</t>
  </si>
  <si>
    <t>Salieri</t>
  </si>
  <si>
    <t>Il Trionfo</t>
  </si>
  <si>
    <t>Haendel</t>
  </si>
  <si>
    <t>La Resurrezionne</t>
  </si>
  <si>
    <t>Leçons</t>
  </si>
  <si>
    <t>analytique</t>
  </si>
  <si>
    <t>balance</t>
  </si>
  <si>
    <t>Ténor de violon</t>
  </si>
  <si>
    <t>Batailles et Carnaval</t>
  </si>
  <si>
    <t>Requiem &amp; David</t>
  </si>
  <si>
    <t>Mozart</t>
  </si>
  <si>
    <t>coût solistes</t>
  </si>
  <si>
    <t>estimation frais/date</t>
  </si>
  <si>
    <t>lumière</t>
  </si>
  <si>
    <t>costume</t>
  </si>
  <si>
    <t>TITRE</t>
  </si>
  <si>
    <t>COMPOSITEUR</t>
  </si>
  <si>
    <t>OPERAS</t>
  </si>
  <si>
    <t>ORATORIOS</t>
  </si>
  <si>
    <t>SPECTACLE</t>
  </si>
  <si>
    <t>MEDIATION</t>
  </si>
  <si>
    <t>ENREGISTREMENT</t>
  </si>
  <si>
    <t>MUSICOLOGIE</t>
  </si>
  <si>
    <t>2ème dessus</t>
  </si>
  <si>
    <t>kazuya</t>
  </si>
  <si>
    <t>gunji</t>
  </si>
  <si>
    <t>anne</t>
  </si>
  <si>
    <t>decroly</t>
  </si>
  <si>
    <t>louise</t>
  </si>
  <si>
    <t>bouedo</t>
  </si>
  <si>
    <t>NBR de LIEU</t>
  </si>
  <si>
    <t>NBR de SPECT.</t>
  </si>
  <si>
    <t>fréquentation publique</t>
  </si>
  <si>
    <t>nbr</t>
  </si>
  <si>
    <t>orchestre</t>
  </si>
  <si>
    <t>catégories</t>
  </si>
  <si>
    <t>choriste</t>
  </si>
  <si>
    <t>nbr de jour</t>
  </si>
  <si>
    <t>Angelo</t>
  </si>
  <si>
    <t>Maddalena</t>
  </si>
  <si>
    <t>Cleofe</t>
  </si>
  <si>
    <t>San Giovanni</t>
  </si>
  <si>
    <t>Lucifero</t>
  </si>
  <si>
    <t>marc</t>
  </si>
  <si>
    <t>wolf</t>
  </si>
  <si>
    <t xml:space="preserve">hager </t>
  </si>
  <si>
    <t>alexis</t>
  </si>
  <si>
    <t>kossenko</t>
  </si>
  <si>
    <t>delphine</t>
  </si>
  <si>
    <t>galou</t>
  </si>
  <si>
    <t>hugo</t>
  </si>
  <si>
    <t>hymas</t>
  </si>
  <si>
    <t>frédéric</t>
  </si>
  <si>
    <t>caton</t>
  </si>
  <si>
    <t>de bique</t>
  </si>
  <si>
    <t>jeannine</t>
  </si>
  <si>
    <t xml:space="preserve">emmanuel </t>
  </si>
  <si>
    <t>mure</t>
  </si>
  <si>
    <t>emmanuel</t>
  </si>
  <si>
    <t>laporte</t>
  </si>
  <si>
    <t>guillaume</t>
  </si>
  <si>
    <t>cuiller</t>
  </si>
  <si>
    <t>roberto</t>
  </si>
  <si>
    <t>de larrinoa</t>
  </si>
  <si>
    <t>michael</t>
  </si>
  <si>
    <t>chanu</t>
  </si>
  <si>
    <t>clothilde</t>
  </si>
  <si>
    <t>guyon</t>
  </si>
  <si>
    <t>joe</t>
  </si>
  <si>
    <t>carver</t>
  </si>
  <si>
    <t>cécile</t>
  </si>
  <si>
    <t>vérolles</t>
  </si>
  <si>
    <t>anastasia</t>
  </si>
  <si>
    <t>baraviera</t>
  </si>
  <si>
    <t>jérôme</t>
  </si>
  <si>
    <t>huille</t>
  </si>
  <si>
    <t>jean-luc</t>
  </si>
  <si>
    <t>thonnerieux</t>
  </si>
  <si>
    <t>millour</t>
  </si>
  <si>
    <t>laurent</t>
  </si>
  <si>
    <t>gaspar</t>
  </si>
  <si>
    <t>benjamin</t>
  </si>
  <si>
    <t>chénier</t>
  </si>
  <si>
    <t>christophe</t>
  </si>
  <si>
    <t>robert</t>
  </si>
  <si>
    <t>armelle</t>
  </si>
  <si>
    <t>cuny</t>
  </si>
  <si>
    <t>salmona</t>
  </si>
  <si>
    <t>elsa</t>
  </si>
  <si>
    <t>moati</t>
  </si>
  <si>
    <t>stephane</t>
  </si>
  <si>
    <t>dudermel</t>
  </si>
  <si>
    <t>birgit</t>
  </si>
  <si>
    <t>goris</t>
  </si>
  <si>
    <t>isabella</t>
  </si>
  <si>
    <t>bison</t>
  </si>
  <si>
    <t>bérénice</t>
  </si>
  <si>
    <t>lavigne</t>
  </si>
  <si>
    <t>liv</t>
  </si>
  <si>
    <t>heym</t>
  </si>
  <si>
    <t>nicolas</t>
  </si>
  <si>
    <t>mazzoleni</t>
  </si>
  <si>
    <t>fabien</t>
  </si>
  <si>
    <t>roussel</t>
  </si>
  <si>
    <t>catherine</t>
  </si>
  <si>
    <t>ambach</t>
  </si>
  <si>
    <t>jérémie</t>
  </si>
  <si>
    <t>papasergio</t>
  </si>
  <si>
    <t>franck</t>
  </si>
  <si>
    <t>poitrineau</t>
  </si>
  <si>
    <t>Exercice :</t>
  </si>
  <si>
    <t>d.m</t>
  </si>
  <si>
    <t>continuo</t>
  </si>
  <si>
    <t>cordes</t>
  </si>
  <si>
    <t>vents</t>
  </si>
  <si>
    <t>cuivres</t>
  </si>
  <si>
    <t>autre</t>
  </si>
  <si>
    <t>mezzo/alto</t>
  </si>
  <si>
    <t>régie</t>
  </si>
  <si>
    <t>prod</t>
  </si>
  <si>
    <t>salaire journalier brut /personne</t>
  </si>
  <si>
    <t>J-6</t>
  </si>
  <si>
    <t>J-7</t>
  </si>
  <si>
    <t>J-8</t>
  </si>
  <si>
    <t>J-9</t>
  </si>
  <si>
    <t>J-10</t>
  </si>
  <si>
    <t>J+1</t>
  </si>
  <si>
    <t>scénario de PLANNING</t>
  </si>
  <si>
    <t>planning de création</t>
  </si>
  <si>
    <t>scénario de reprise I</t>
  </si>
  <si>
    <t>scénario de reprise II</t>
  </si>
  <si>
    <t xml:space="preserve">coût plateau </t>
  </si>
  <si>
    <t>journée tutti</t>
  </si>
  <si>
    <t>journée orchestre</t>
  </si>
  <si>
    <t>journée cordes</t>
  </si>
  <si>
    <t>reprise I</t>
  </si>
  <si>
    <t>reprise II</t>
  </si>
  <si>
    <t>journée chœur</t>
  </si>
  <si>
    <t>Masse salariale chargée</t>
  </si>
  <si>
    <t>masse salariale chargée</t>
  </si>
  <si>
    <t>sal/brut/pers</t>
  </si>
  <si>
    <t>coût</t>
  </si>
  <si>
    <t>Henri Desmarest</t>
  </si>
  <si>
    <t xml:space="preserve">effectif global </t>
  </si>
  <si>
    <t>cachet</t>
  </si>
  <si>
    <t>petits rôles</t>
  </si>
  <si>
    <t>effectif artistique</t>
  </si>
  <si>
    <t>équipe art.</t>
  </si>
  <si>
    <t>chœur</t>
  </si>
  <si>
    <t>bibliothécaire</t>
  </si>
  <si>
    <t>m.e.s</t>
  </si>
  <si>
    <t>équipe artistique</t>
  </si>
  <si>
    <t>biblio</t>
  </si>
  <si>
    <t>frais I</t>
  </si>
  <si>
    <t>frais II</t>
  </si>
  <si>
    <t>bobée / mutel</t>
  </si>
  <si>
    <t>CDI</t>
  </si>
  <si>
    <t>Eolie</t>
  </si>
  <si>
    <t>Aréthuse</t>
  </si>
  <si>
    <t>Ulysse</t>
  </si>
  <si>
    <t>Elphénor</t>
  </si>
  <si>
    <t>Hélène</t>
  </si>
  <si>
    <t>Carpentier</t>
  </si>
  <si>
    <t>Caroline</t>
  </si>
  <si>
    <t>Mutel</t>
  </si>
  <si>
    <t>Gaëlle</t>
  </si>
  <si>
    <t>Arquez</t>
  </si>
  <si>
    <t>Droy</t>
  </si>
  <si>
    <t>Nicolas</t>
  </si>
  <si>
    <t>Courjal</t>
  </si>
  <si>
    <t>f.a.b.&amp; basson</t>
  </si>
  <si>
    <t>soprano 3</t>
  </si>
  <si>
    <t>soprano 4</t>
  </si>
  <si>
    <t>soprano 5</t>
  </si>
  <si>
    <t>soprano 6</t>
  </si>
  <si>
    <t>Mezzo 2</t>
  </si>
  <si>
    <t>Mezzo 3</t>
  </si>
  <si>
    <t>Mezzo 4</t>
  </si>
  <si>
    <t>Mezzo 5</t>
  </si>
  <si>
    <t>ténor 4</t>
  </si>
  <si>
    <t>ténor 5</t>
  </si>
  <si>
    <t>Jérôme</t>
  </si>
  <si>
    <t>Varnier</t>
  </si>
  <si>
    <t>Cyrille</t>
  </si>
  <si>
    <t>Dubois</t>
  </si>
  <si>
    <t>Blandine</t>
  </si>
  <si>
    <t>Staskiewiecz</t>
  </si>
  <si>
    <t>Robert</t>
  </si>
  <si>
    <t>Leçons Concert</t>
  </si>
  <si>
    <t>M.S. réalisée</t>
  </si>
  <si>
    <t>répétition</t>
  </si>
  <si>
    <t>diffusion</t>
  </si>
  <si>
    <t>MS diffusion</t>
  </si>
  <si>
    <t>achat diffusion</t>
  </si>
  <si>
    <t>appréciation bénévolat</t>
  </si>
  <si>
    <t>achat exploitation</t>
  </si>
  <si>
    <t xml:space="preserve">amortissement </t>
  </si>
  <si>
    <t>coût plateau</t>
  </si>
  <si>
    <t>amortissement frais fixes</t>
  </si>
  <si>
    <t>proposition cession HT</t>
  </si>
  <si>
    <t>TVA cession</t>
  </si>
  <si>
    <t>coût HT</t>
  </si>
  <si>
    <t>frais transport</t>
  </si>
  <si>
    <t>TVA</t>
  </si>
  <si>
    <t>TVA transport</t>
  </si>
  <si>
    <t>autre frais</t>
  </si>
  <si>
    <t>repas</t>
  </si>
  <si>
    <t>création - bénévolat</t>
  </si>
  <si>
    <t>diff. - bénévolat</t>
  </si>
  <si>
    <t>marge rep II</t>
  </si>
  <si>
    <t>DEVIS rep II</t>
  </si>
  <si>
    <t>marge rep I</t>
  </si>
  <si>
    <t>nbr de spect. envisagées.</t>
  </si>
  <si>
    <t>co-réalisation</t>
  </si>
  <si>
    <t>M.S.plateau</t>
  </si>
  <si>
    <t>construction et scénographie</t>
  </si>
  <si>
    <t>Achats et locations diverses</t>
  </si>
  <si>
    <t>phase II</t>
  </si>
  <si>
    <t>phase I</t>
  </si>
  <si>
    <t xml:space="preserve"> PROJETS : </t>
  </si>
  <si>
    <t>accordeur</t>
  </si>
  <si>
    <t>BATAILLES &amp; CARNAVAL</t>
  </si>
  <si>
    <t>orgue et clavecin</t>
  </si>
  <si>
    <t>violons</t>
  </si>
  <si>
    <t>théophile</t>
  </si>
  <si>
    <t>alexandre</t>
  </si>
  <si>
    <t>jean-françois</t>
  </si>
  <si>
    <t>novelli</t>
  </si>
  <si>
    <t>romain</t>
  </si>
  <si>
    <t>bockler</t>
  </si>
  <si>
    <t>florian</t>
  </si>
  <si>
    <t>verhaegen</t>
  </si>
  <si>
    <t>étienne</t>
  </si>
  <si>
    <t>floutier</t>
  </si>
  <si>
    <t>nn</t>
  </si>
  <si>
    <t>Nbr de Jours</t>
  </si>
  <si>
    <t>BRUT REPETITION</t>
  </si>
  <si>
    <t>coûts cumulés</t>
  </si>
  <si>
    <t>BALANCE PAR PROJET</t>
  </si>
  <si>
    <t>Il TRIONFO</t>
  </si>
  <si>
    <t>th/vdg/vlc/O</t>
  </si>
  <si>
    <t>2/7/2/1/2</t>
  </si>
  <si>
    <t>2/1</t>
  </si>
  <si>
    <t>soliste</t>
  </si>
  <si>
    <t>blandine</t>
  </si>
  <si>
    <t>raffaelle</t>
  </si>
  <si>
    <t>matthias</t>
  </si>
  <si>
    <t>vidal</t>
  </si>
  <si>
    <t>pe</t>
  </si>
  <si>
    <t>staskiewicz</t>
  </si>
  <si>
    <t>bellezza</t>
  </si>
  <si>
    <t>piacere</t>
  </si>
  <si>
    <t>disinganno</t>
  </si>
  <si>
    <t>tempo</t>
  </si>
  <si>
    <t>a1</t>
  </si>
  <si>
    <t>rabbah</t>
  </si>
  <si>
    <t>timothée</t>
  </si>
  <si>
    <t>oudinot</t>
  </si>
  <si>
    <t>bastien</t>
  </si>
  <si>
    <t>terras</t>
  </si>
  <si>
    <t>festival de froville</t>
  </si>
  <si>
    <t>CVS</t>
  </si>
  <si>
    <t>ONL</t>
  </si>
  <si>
    <t>NDF</t>
  </si>
  <si>
    <t>Structure</t>
  </si>
  <si>
    <t>cession HT</t>
  </si>
  <si>
    <t>refacturation</t>
  </si>
  <si>
    <t>coûts annexes</t>
  </si>
  <si>
    <t>coût spectacles</t>
  </si>
  <si>
    <t>+ les couts de construction achatsetc…</t>
  </si>
  <si>
    <t>remarque : manque les constructions achats et autres dépenses de création, édition, etc)</t>
  </si>
  <si>
    <t>produits</t>
  </si>
  <si>
    <t>coûts</t>
  </si>
  <si>
    <t>PRODUITS par PROJETS</t>
  </si>
  <si>
    <t>SYNTHESE PROJETS</t>
  </si>
  <si>
    <t>BALANCE PAR STRUCTURE et EXERCICE</t>
  </si>
  <si>
    <t>BALANCE</t>
  </si>
  <si>
    <t>Cumulé exploitation</t>
  </si>
  <si>
    <t>Chapelle de la trinité</t>
  </si>
  <si>
    <t>attention réalisé/prévi</t>
  </si>
  <si>
    <t>rajouter les exercices</t>
  </si>
  <si>
    <t>Balance projets par date</t>
  </si>
  <si>
    <t>Coûts Projet par exercice et global</t>
  </si>
  <si>
    <t>rajouter les coûts de construction etc…</t>
  </si>
  <si>
    <t>cessions+refacturation cumulées</t>
  </si>
  <si>
    <t>DEVIS PROPOSITION</t>
  </si>
  <si>
    <t>nbr de jours</t>
  </si>
  <si>
    <t>DEVIS TTC rep I</t>
  </si>
  <si>
    <t>devis HT</t>
  </si>
  <si>
    <t>PROJETS :</t>
  </si>
  <si>
    <t>nbr de spectacles envisagés</t>
  </si>
  <si>
    <t>coût plateau théorique</t>
  </si>
  <si>
    <t>amortissement créa+diff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</si>
</sst>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color rgb="FF4E4E4E"/>
      <name val="Arial Unicode MS"/>
      <family val="2"/>
    </font>
    <font>
      <sz val="12"/>
      <color rgb="FF333333"/>
      <name val="Courier New"/>
      <family val="1"/>
    </font>
    <font>
      <b/>
      <i/>
      <sz val="16"/>
      <color rgb="FF30303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92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0" xfId="0" applyFill="1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0" fillId="3" borderId="1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7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0" borderId="0" xfId="0" applyNumberFormat="1"/>
    <xf numFmtId="0" fontId="0" fillId="5" borderId="1" xfId="0" applyFill="1" applyBorder="1" applyAlignment="1">
      <alignment horizontal="center" vertical="center" wrapText="1"/>
    </xf>
    <xf numFmtId="0" fontId="0" fillId="3" borderId="0" xfId="0" applyFill="1"/>
    <xf numFmtId="0" fontId="1" fillId="6" borderId="0" xfId="0" applyFont="1" applyFill="1"/>
    <xf numFmtId="0" fontId="0" fillId="6" borderId="0" xfId="0" applyFill="1"/>
    <xf numFmtId="9" fontId="0" fillId="4" borderId="1" xfId="1" applyFont="1" applyFill="1" applyBorder="1" applyAlignment="1">
      <alignment horizontal="center"/>
    </xf>
    <xf numFmtId="4" fontId="0" fillId="2" borderId="1" xfId="0" applyNumberFormat="1" applyFill="1" applyBorder="1"/>
    <xf numFmtId="14" fontId="0" fillId="3" borderId="1" xfId="0" applyNumberFormat="1" applyFill="1" applyBorder="1"/>
    <xf numFmtId="9" fontId="0" fillId="3" borderId="1" xfId="1" applyFont="1" applyFill="1" applyBorder="1" applyAlignment="1">
      <alignment horizontal="center"/>
    </xf>
    <xf numFmtId="0" fontId="0" fillId="3" borderId="4" xfId="0" applyFill="1" applyBorder="1"/>
    <xf numFmtId="4" fontId="0" fillId="2" borderId="3" xfId="0" applyNumberFormat="1" applyFill="1" applyBorder="1"/>
    <xf numFmtId="0" fontId="0" fillId="0" borderId="5" xfId="0" applyBorder="1"/>
    <xf numFmtId="0" fontId="0" fillId="0" borderId="6" xfId="0" applyBorder="1"/>
    <xf numFmtId="3" fontId="0" fillId="0" borderId="9" xfId="0" applyNumberFormat="1" applyBorder="1"/>
    <xf numFmtId="0" fontId="0" fillId="5" borderId="2" xfId="0" applyFill="1" applyBorder="1" applyAlignment="1">
      <alignment horizontal="center" vertical="center" wrapText="1"/>
    </xf>
    <xf numFmtId="14" fontId="2" fillId="7" borderId="1" xfId="0" applyNumberFormat="1" applyFont="1" applyFill="1" applyBorder="1"/>
    <xf numFmtId="0" fontId="0" fillId="2" borderId="0" xfId="0" applyFill="1" applyBorder="1"/>
    <xf numFmtId="0" fontId="1" fillId="0" borderId="0" xfId="0" applyFont="1" applyFill="1" applyBorder="1"/>
    <xf numFmtId="0" fontId="2" fillId="2" borderId="0" xfId="0" applyFont="1" applyFill="1"/>
    <xf numFmtId="0" fontId="5" fillId="0" borderId="0" xfId="0" applyFont="1"/>
    <xf numFmtId="0" fontId="0" fillId="0" borderId="0" xfId="0" applyFill="1" applyAlignment="1">
      <alignment horizontal="center"/>
    </xf>
    <xf numFmtId="3" fontId="0" fillId="0" borderId="1" xfId="0" applyNumberFormat="1" applyBorder="1"/>
    <xf numFmtId="3" fontId="1" fillId="0" borderId="1" xfId="0" applyNumberFormat="1" applyFont="1" applyBorder="1"/>
    <xf numFmtId="0" fontId="0" fillId="5" borderId="5" xfId="0" applyFill="1" applyBorder="1" applyAlignment="1">
      <alignment horizontal="center" vertical="center" wrapText="1"/>
    </xf>
    <xf numFmtId="3" fontId="1" fillId="0" borderId="5" xfId="0" applyNumberFormat="1" applyFont="1" applyBorder="1"/>
    <xf numFmtId="3" fontId="1" fillId="0" borderId="6" xfId="0" applyNumberFormat="1" applyFont="1" applyBorder="1"/>
    <xf numFmtId="0" fontId="0" fillId="8" borderId="0" xfId="0" applyFont="1" applyFill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Font="1" applyFill="1" applyAlignment="1">
      <alignment horizontal="centerContinuous" vertical="center"/>
    </xf>
    <xf numFmtId="3" fontId="1" fillId="0" borderId="3" xfId="0" applyNumberFormat="1" applyFont="1" applyBorder="1"/>
    <xf numFmtId="0" fontId="1" fillId="6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9" fontId="0" fillId="2" borderId="1" xfId="1" applyFont="1" applyFill="1" applyBorder="1" applyAlignment="1">
      <alignment horizontal="center"/>
    </xf>
    <xf numFmtId="0" fontId="0" fillId="0" borderId="0" xfId="0" applyFill="1" applyBorder="1"/>
    <xf numFmtId="9" fontId="0" fillId="0" borderId="0" xfId="1" applyFont="1" applyFill="1" applyBorder="1" applyAlignment="1">
      <alignment horizontal="center"/>
    </xf>
    <xf numFmtId="0" fontId="0" fillId="0" borderId="2" xfId="0" applyBorder="1"/>
    <xf numFmtId="0" fontId="0" fillId="2" borderId="2" xfId="0" applyFill="1" applyBorder="1"/>
    <xf numFmtId="9" fontId="0" fillId="3" borderId="25" xfId="1" applyFont="1" applyFill="1" applyBorder="1" applyAlignment="1">
      <alignment horizontal="center"/>
    </xf>
    <xf numFmtId="9" fontId="0" fillId="2" borderId="25" xfId="1" applyFont="1" applyFill="1" applyBorder="1" applyAlignment="1">
      <alignment horizontal="center"/>
    </xf>
    <xf numFmtId="9" fontId="0" fillId="2" borderId="27" xfId="1" applyFont="1" applyFill="1" applyBorder="1" applyAlignment="1">
      <alignment horizontal="center"/>
    </xf>
    <xf numFmtId="9" fontId="0" fillId="2" borderId="17" xfId="1" applyFont="1" applyFill="1" applyBorder="1" applyAlignment="1">
      <alignment horizontal="center"/>
    </xf>
    <xf numFmtId="0" fontId="0" fillId="2" borderId="27" xfId="0" applyFill="1" applyBorder="1"/>
    <xf numFmtId="0" fontId="0" fillId="2" borderId="29" xfId="0" applyFill="1" applyBorder="1"/>
    <xf numFmtId="0" fontId="0" fillId="2" borderId="33" xfId="0" applyFill="1" applyBorder="1"/>
    <xf numFmtId="0" fontId="0" fillId="2" borderId="34" xfId="0" applyFill="1" applyBorder="1"/>
    <xf numFmtId="9" fontId="0" fillId="3" borderId="4" xfId="1" applyFont="1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33" xfId="0" applyFill="1" applyBorder="1"/>
    <xf numFmtId="9" fontId="0" fillId="2" borderId="31" xfId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9" fontId="0" fillId="2" borderId="26" xfId="1" applyFont="1" applyFill="1" applyBorder="1" applyAlignment="1">
      <alignment horizontal="center"/>
    </xf>
    <xf numFmtId="1" fontId="0" fillId="3" borderId="24" xfId="1" applyNumberFormat="1" applyFont="1" applyFill="1" applyBorder="1" applyAlignment="1">
      <alignment horizontal="center"/>
    </xf>
    <xf numFmtId="1" fontId="0" fillId="2" borderId="24" xfId="1" applyNumberFormat="1" applyFont="1" applyFill="1" applyBorder="1" applyAlignment="1">
      <alignment horizontal="center"/>
    </xf>
    <xf numFmtId="1" fontId="0" fillId="2" borderId="26" xfId="1" applyNumberFormat="1" applyFont="1" applyFill="1" applyBorder="1" applyAlignment="1">
      <alignment horizontal="center"/>
    </xf>
    <xf numFmtId="1" fontId="0" fillId="4" borderId="24" xfId="1" applyNumberFormat="1" applyFont="1" applyFill="1" applyBorder="1" applyAlignment="1">
      <alignment horizontal="center"/>
    </xf>
    <xf numFmtId="1" fontId="0" fillId="3" borderId="1" xfId="1" applyNumberFormat="1" applyFont="1" applyFill="1" applyBorder="1" applyAlignment="1">
      <alignment horizontal="center"/>
    </xf>
    <xf numFmtId="1" fontId="0" fillId="2" borderId="1" xfId="1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2" borderId="6" xfId="0" applyFill="1" applyBorder="1" applyAlignment="1">
      <alignment horizontal="left"/>
    </xf>
    <xf numFmtId="1" fontId="1" fillId="0" borderId="4" xfId="0" applyNumberFormat="1" applyFont="1" applyBorder="1" applyAlignment="1">
      <alignment horizontal="center"/>
    </xf>
    <xf numFmtId="0" fontId="1" fillId="9" borderId="5" xfId="0" applyFont="1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9" borderId="6" xfId="0" applyFill="1" applyBorder="1" applyAlignment="1">
      <alignment horizontal="left"/>
    </xf>
    <xf numFmtId="0" fontId="0" fillId="9" borderId="1" xfId="0" applyFont="1" applyFill="1" applyBorder="1" applyAlignment="1">
      <alignment horizontal="center" vertical="center"/>
    </xf>
    <xf numFmtId="0" fontId="0" fillId="9" borderId="4" xfId="0" applyFont="1" applyFill="1" applyBorder="1" applyAlignment="1">
      <alignment horizontal="center" vertical="center"/>
    </xf>
    <xf numFmtId="0" fontId="0" fillId="9" borderId="33" xfId="0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24" xfId="0" applyFill="1" applyBorder="1" applyAlignment="1">
      <alignment horizontal="center" vertical="center" wrapText="1"/>
    </xf>
    <xf numFmtId="0" fontId="0" fillId="9" borderId="2" xfId="0" applyFont="1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 wrapText="1"/>
    </xf>
    <xf numFmtId="1" fontId="0" fillId="0" borderId="1" xfId="0" applyNumberFormat="1" applyBorder="1"/>
    <xf numFmtId="0" fontId="1" fillId="9" borderId="1" xfId="0" applyFont="1" applyFill="1" applyBorder="1"/>
    <xf numFmtId="0" fontId="0" fillId="9" borderId="1" xfId="0" applyFill="1" applyBorder="1"/>
    <xf numFmtId="0" fontId="1" fillId="9" borderId="1" xfId="0" applyFont="1" applyFill="1" applyBorder="1" applyAlignment="1">
      <alignment horizontal="left"/>
    </xf>
    <xf numFmtId="0" fontId="0" fillId="9" borderId="1" xfId="0" applyFill="1" applyBorder="1" applyAlignment="1">
      <alignment horizontal="left"/>
    </xf>
    <xf numFmtId="1" fontId="1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8" fillId="9" borderId="3" xfId="0" applyFont="1" applyFill="1" applyBorder="1" applyAlignment="1">
      <alignment horizontal="left"/>
    </xf>
    <xf numFmtId="0" fontId="8" fillId="9" borderId="6" xfId="0" applyFont="1" applyFill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Continuous" vertical="center"/>
    </xf>
    <xf numFmtId="0" fontId="3" fillId="11" borderId="2" xfId="0" applyFont="1" applyFill="1" applyBorder="1" applyAlignment="1">
      <alignment horizontal="centerContinuous" vertical="center"/>
    </xf>
    <xf numFmtId="0" fontId="0" fillId="0" borderId="20" xfId="0" applyBorder="1" applyAlignment="1">
      <alignment horizontal="left"/>
    </xf>
    <xf numFmtId="0" fontId="0" fillId="9" borderId="5" xfId="0" applyFill="1" applyBorder="1" applyAlignment="1">
      <alignment horizontal="left"/>
    </xf>
    <xf numFmtId="0" fontId="1" fillId="9" borderId="3" xfId="0" applyFont="1" applyFill="1" applyBorder="1" applyAlignment="1">
      <alignment horizontal="left"/>
    </xf>
    <xf numFmtId="1" fontId="0" fillId="0" borderId="4" xfId="0" applyNumberFormat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4" borderId="4" xfId="0" applyNumberFormat="1" applyFill="1" applyBorder="1" applyAlignment="1">
      <alignment horizontal="center"/>
    </xf>
    <xf numFmtId="1" fontId="1" fillId="0" borderId="1" xfId="0" applyNumberFormat="1" applyFont="1" applyBorder="1" applyAlignment="1">
      <alignment horizontal="right"/>
    </xf>
    <xf numFmtId="0" fontId="0" fillId="9" borderId="1" xfId="0" applyFill="1" applyBorder="1" applyAlignment="1">
      <alignment horizontal="center" vertical="center"/>
    </xf>
    <xf numFmtId="0" fontId="0" fillId="4" borderId="0" xfId="0" applyFill="1" applyBorder="1"/>
    <xf numFmtId="0" fontId="2" fillId="7" borderId="2" xfId="0" applyFont="1" applyFill="1" applyBorder="1"/>
    <xf numFmtId="0" fontId="1" fillId="9" borderId="15" xfId="0" applyFont="1" applyFill="1" applyBorder="1" applyAlignment="1">
      <alignment horizontal="left" vertical="top"/>
    </xf>
    <xf numFmtId="0" fontId="1" fillId="9" borderId="16" xfId="0" applyFont="1" applyFill="1" applyBorder="1" applyAlignment="1">
      <alignment horizontal="left" vertical="top"/>
    </xf>
    <xf numFmtId="0" fontId="1" fillId="9" borderId="13" xfId="0" applyFont="1" applyFill="1" applyBorder="1" applyAlignment="1">
      <alignment horizontal="left" vertical="top"/>
    </xf>
    <xf numFmtId="0" fontId="1" fillId="9" borderId="14" xfId="0" applyFont="1" applyFill="1" applyBorder="1" applyAlignment="1">
      <alignment horizontal="left" vertical="top"/>
    </xf>
    <xf numFmtId="0" fontId="1" fillId="9" borderId="11" xfId="0" applyFont="1" applyFill="1" applyBorder="1" applyAlignment="1">
      <alignment horizontal="left" vertical="top"/>
    </xf>
    <xf numFmtId="0" fontId="0" fillId="9" borderId="37" xfId="0" applyFill="1" applyBorder="1"/>
    <xf numFmtId="0" fontId="0" fillId="9" borderId="38" xfId="0" applyFill="1" applyBorder="1"/>
    <xf numFmtId="0" fontId="0" fillId="9" borderId="36" xfId="0" applyFill="1" applyBorder="1"/>
    <xf numFmtId="0" fontId="0" fillId="9" borderId="39" xfId="0" applyFill="1" applyBorder="1"/>
    <xf numFmtId="0" fontId="0" fillId="9" borderId="30" xfId="0" applyFill="1" applyBorder="1"/>
    <xf numFmtId="0" fontId="1" fillId="9" borderId="10" xfId="0" applyFont="1" applyFill="1" applyBorder="1"/>
    <xf numFmtId="0" fontId="1" fillId="9" borderId="19" xfId="0" applyFont="1" applyFill="1" applyBorder="1"/>
    <xf numFmtId="0" fontId="0" fillId="0" borderId="0" xfId="0" applyBorder="1" applyAlignment="1">
      <alignment horizontal="center"/>
    </xf>
    <xf numFmtId="0" fontId="0" fillId="0" borderId="3" xfId="0" applyBorder="1"/>
    <xf numFmtId="0" fontId="1" fillId="9" borderId="6" xfId="0" applyFont="1" applyFill="1" applyBorder="1" applyAlignment="1">
      <alignment horizontal="left"/>
    </xf>
    <xf numFmtId="1" fontId="0" fillId="3" borderId="9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4" borderId="0" xfId="0" applyFont="1" applyFill="1" applyBorder="1" applyAlignment="1">
      <alignment horizontal="left"/>
    </xf>
    <xf numFmtId="0" fontId="1" fillId="11" borderId="40" xfId="0" applyFont="1" applyFill="1" applyBorder="1" applyAlignment="1">
      <alignment horizontal="left"/>
    </xf>
    <xf numFmtId="1" fontId="0" fillId="0" borderId="4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1" fillId="9" borderId="4" xfId="0" applyFon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0" fillId="11" borderId="1" xfId="0" applyFill="1" applyBorder="1"/>
    <xf numFmtId="0" fontId="1" fillId="9" borderId="1" xfId="0" applyFont="1" applyFill="1" applyBorder="1" applyAlignment="1">
      <alignment horizontal="left" vertical="center"/>
    </xf>
    <xf numFmtId="0" fontId="1" fillId="11" borderId="1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Continuous" vertical="center"/>
    </xf>
    <xf numFmtId="0" fontId="9" fillId="8" borderId="20" xfId="0" applyFont="1" applyFill="1" applyBorder="1" applyAlignment="1">
      <alignment horizontal="centerContinuous" vertical="center"/>
    </xf>
    <xf numFmtId="0" fontId="9" fillId="8" borderId="2" xfId="0" applyFont="1" applyFill="1" applyBorder="1" applyAlignment="1">
      <alignment horizontal="centerContinuous" vertical="center"/>
    </xf>
    <xf numFmtId="0" fontId="0" fillId="0" borderId="0" xfId="0" applyFill="1" applyAlignment="1">
      <alignment horizontal="left"/>
    </xf>
    <xf numFmtId="0" fontId="1" fillId="9" borderId="9" xfId="0" applyFont="1" applyFill="1" applyBorder="1" applyAlignment="1">
      <alignment horizontal="left" vertical="center"/>
    </xf>
    <xf numFmtId="0" fontId="1" fillId="9" borderId="42" xfId="0" applyFont="1" applyFill="1" applyBorder="1" applyAlignment="1">
      <alignment horizontal="left" vertical="center"/>
    </xf>
    <xf numFmtId="0" fontId="0" fillId="9" borderId="8" xfId="0" applyFill="1" applyBorder="1" applyAlignment="1">
      <alignment horizontal="left"/>
    </xf>
    <xf numFmtId="0" fontId="0" fillId="9" borderId="43" xfId="0" applyFill="1" applyBorder="1" applyAlignment="1">
      <alignment horizontal="left"/>
    </xf>
    <xf numFmtId="0" fontId="1" fillId="9" borderId="9" xfId="0" applyFont="1" applyFill="1" applyBorder="1" applyAlignment="1">
      <alignment horizontal="left"/>
    </xf>
    <xf numFmtId="0" fontId="0" fillId="9" borderId="42" xfId="0" applyFill="1" applyBorder="1" applyAlignment="1">
      <alignment horizontal="left"/>
    </xf>
    <xf numFmtId="0" fontId="0" fillId="9" borderId="8" xfId="0" applyFill="1" applyBorder="1" applyAlignment="1">
      <alignment horizontal="right"/>
    </xf>
    <xf numFmtId="0" fontId="0" fillId="9" borderId="8" xfId="0" applyFill="1" applyBorder="1"/>
    <xf numFmtId="0" fontId="0" fillId="9" borderId="43" xfId="0" applyFill="1" applyBorder="1"/>
    <xf numFmtId="0" fontId="1" fillId="9" borderId="42" xfId="0" applyFont="1" applyFill="1" applyBorder="1" applyAlignment="1">
      <alignment horizontal="left"/>
    </xf>
    <xf numFmtId="0" fontId="1" fillId="9" borderId="8" xfId="0" applyFont="1" applyFill="1" applyBorder="1" applyAlignment="1">
      <alignment horizontal="left" wrapText="1"/>
    </xf>
    <xf numFmtId="0" fontId="1" fillId="9" borderId="43" xfId="0" applyFont="1" applyFill="1" applyBorder="1" applyAlignment="1">
      <alignment horizontal="left" wrapText="1"/>
    </xf>
    <xf numFmtId="0" fontId="0" fillId="9" borderId="9" xfId="0" applyFill="1" applyBorder="1"/>
    <xf numFmtId="0" fontId="0" fillId="9" borderId="42" xfId="0" applyFill="1" applyBorder="1"/>
    <xf numFmtId="0" fontId="0" fillId="9" borderId="9" xfId="0" applyFill="1" applyBorder="1" applyAlignment="1">
      <alignment horizontal="left"/>
    </xf>
    <xf numFmtId="0" fontId="0" fillId="9" borderId="1" xfId="0" applyFill="1" applyBorder="1" applyAlignment="1">
      <alignment horizontal="right"/>
    </xf>
    <xf numFmtId="0" fontId="1" fillId="9" borderId="4" xfId="0" applyFont="1" applyFill="1" applyBorder="1"/>
    <xf numFmtId="0" fontId="1" fillId="9" borderId="2" xfId="0" applyFont="1" applyFill="1" applyBorder="1"/>
    <xf numFmtId="0" fontId="0" fillId="9" borderId="4" xfId="0" applyFill="1" applyBorder="1"/>
    <xf numFmtId="0" fontId="0" fillId="9" borderId="2" xfId="0" applyFill="1" applyBorder="1"/>
    <xf numFmtId="0" fontId="0" fillId="9" borderId="5" xfId="0" applyFill="1" applyBorder="1" applyAlignment="1">
      <alignment horizontal="right"/>
    </xf>
    <xf numFmtId="0" fontId="1" fillId="9" borderId="20" xfId="0" applyFont="1" applyFill="1" applyBorder="1" applyAlignment="1">
      <alignment horizontal="left"/>
    </xf>
    <xf numFmtId="3" fontId="0" fillId="0" borderId="0" xfId="0" applyNumberForma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3" borderId="1" xfId="0" applyNumberFormat="1" applyFill="1" applyBorder="1"/>
    <xf numFmtId="3" fontId="1" fillId="0" borderId="2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0" xfId="0" applyNumberFormat="1"/>
    <xf numFmtId="3" fontId="0" fillId="9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/>
    </xf>
    <xf numFmtId="3" fontId="1" fillId="0" borderId="2" xfId="0" applyNumberFormat="1" applyFont="1" applyBorder="1"/>
    <xf numFmtId="0" fontId="0" fillId="11" borderId="0" xfId="0" applyFill="1" applyBorder="1" applyAlignment="1">
      <alignment horizontal="left"/>
    </xf>
    <xf numFmtId="9" fontId="1" fillId="11" borderId="9" xfId="1" applyFont="1" applyFill="1" applyBorder="1" applyAlignment="1">
      <alignment horizontal="left"/>
    </xf>
    <xf numFmtId="9" fontId="0" fillId="11" borderId="44" xfId="1" applyFont="1" applyFill="1" applyBorder="1" applyAlignment="1">
      <alignment horizontal="left"/>
    </xf>
    <xf numFmtId="0" fontId="0" fillId="11" borderId="42" xfId="0" applyFill="1" applyBorder="1" applyAlignment="1">
      <alignment horizontal="left"/>
    </xf>
    <xf numFmtId="9" fontId="0" fillId="0" borderId="8" xfId="1" applyFont="1" applyFill="1" applyBorder="1" applyAlignment="1">
      <alignment horizontal="center"/>
    </xf>
    <xf numFmtId="0" fontId="0" fillId="0" borderId="45" xfId="0" applyFill="1" applyBorder="1"/>
    <xf numFmtId="9" fontId="0" fillId="0" borderId="43" xfId="1" applyFont="1" applyFill="1" applyBorder="1" applyAlignment="1">
      <alignment horizontal="center"/>
    </xf>
    <xf numFmtId="9" fontId="0" fillId="0" borderId="46" xfId="1" applyFont="1" applyFill="1" applyBorder="1" applyAlignment="1">
      <alignment horizontal="center"/>
    </xf>
    <xf numFmtId="0" fontId="0" fillId="0" borderId="7" xfId="0" applyFill="1" applyBorder="1"/>
    <xf numFmtId="9" fontId="0" fillId="11" borderId="9" xfId="1" applyFont="1" applyFill="1" applyBorder="1" applyAlignment="1">
      <alignment horizontal="left"/>
    </xf>
    <xf numFmtId="0" fontId="0" fillId="11" borderId="0" xfId="0" applyFill="1"/>
    <xf numFmtId="0" fontId="1" fillId="11" borderId="4" xfId="0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0" borderId="8" xfId="0" applyBorder="1"/>
    <xf numFmtId="0" fontId="0" fillId="0" borderId="45" xfId="0" applyBorder="1"/>
    <xf numFmtId="0" fontId="3" fillId="11" borderId="4" xfId="0" applyFont="1" applyFill="1" applyBorder="1" applyAlignment="1">
      <alignment horizontal="left" vertical="center"/>
    </xf>
    <xf numFmtId="0" fontId="3" fillId="11" borderId="2" xfId="0" applyFont="1" applyFill="1" applyBorder="1" applyAlignment="1">
      <alignment horizontal="left" vertical="center"/>
    </xf>
    <xf numFmtId="0" fontId="1" fillId="11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3" fontId="0" fillId="12" borderId="2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4" borderId="1" xfId="0" applyFill="1" applyBorder="1"/>
    <xf numFmtId="0" fontId="1" fillId="13" borderId="1" xfId="0" applyFont="1" applyFill="1" applyBorder="1"/>
    <xf numFmtId="0" fontId="1" fillId="13" borderId="4" xfId="0" applyFont="1" applyFill="1" applyBorder="1"/>
    <xf numFmtId="0" fontId="1" fillId="13" borderId="2" xfId="0" applyFont="1" applyFill="1" applyBorder="1"/>
    <xf numFmtId="0" fontId="1" fillId="13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shrinkToFit="1"/>
    </xf>
    <xf numFmtId="3" fontId="1" fillId="0" borderId="42" xfId="0" applyNumberFormat="1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/>
    <xf numFmtId="0" fontId="10" fillId="9" borderId="0" xfId="0" applyFont="1" applyFill="1" applyAlignment="1">
      <alignment horizontal="left" vertical="center"/>
    </xf>
    <xf numFmtId="0" fontId="0" fillId="9" borderId="0" xfId="0" applyFill="1"/>
    <xf numFmtId="0" fontId="1" fillId="9" borderId="0" xfId="0" applyFont="1" applyFill="1"/>
    <xf numFmtId="0" fontId="10" fillId="11" borderId="4" xfId="0" applyFont="1" applyFill="1" applyBorder="1" applyAlignment="1">
      <alignment horizontal="left" vertical="center"/>
    </xf>
    <xf numFmtId="0" fontId="0" fillId="11" borderId="20" xfId="0" applyFill="1" applyBorder="1"/>
    <xf numFmtId="0" fontId="0" fillId="11" borderId="2" xfId="0" applyFill="1" applyBorder="1"/>
    <xf numFmtId="0" fontId="10" fillId="9" borderId="4" xfId="0" applyFont="1" applyFill="1" applyBorder="1" applyAlignment="1">
      <alignment horizontal="left" vertical="center"/>
    </xf>
    <xf numFmtId="0" fontId="0" fillId="9" borderId="20" xfId="0" applyFill="1" applyBorder="1"/>
    <xf numFmtId="0" fontId="1" fillId="9" borderId="0" xfId="0" applyFont="1" applyFill="1" applyAlignment="1">
      <alignment horizontal="left" vertical="center"/>
    </xf>
    <xf numFmtId="4" fontId="0" fillId="4" borderId="1" xfId="0" applyNumberFormat="1" applyFill="1" applyBorder="1"/>
    <xf numFmtId="0" fontId="10" fillId="11" borderId="0" xfId="0" applyFont="1" applyFill="1" applyAlignment="1">
      <alignment horizontal="centerContinuous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3" fontId="0" fillId="9" borderId="2" xfId="0" applyNumberFormat="1" applyFill="1" applyBorder="1"/>
    <xf numFmtId="0" fontId="0" fillId="9" borderId="44" xfId="0" applyFill="1" applyBorder="1"/>
    <xf numFmtId="0" fontId="2" fillId="7" borderId="33" xfId="0" applyFont="1" applyFill="1" applyBorder="1"/>
    <xf numFmtId="1" fontId="0" fillId="0" borderId="0" xfId="0" applyNumberFormat="1"/>
    <xf numFmtId="0" fontId="9" fillId="9" borderId="20" xfId="0" applyFont="1" applyFill="1" applyBorder="1" applyAlignment="1">
      <alignment horizontal="centerContinuous" vertical="center"/>
    </xf>
    <xf numFmtId="0" fontId="9" fillId="9" borderId="2" xfId="0" applyFont="1" applyFill="1" applyBorder="1" applyAlignment="1">
      <alignment horizontal="centerContinuous" vertical="center"/>
    </xf>
    <xf numFmtId="0" fontId="11" fillId="9" borderId="0" xfId="0" applyFont="1" applyFill="1" applyAlignment="1">
      <alignment horizontal="centerContinuous" vertical="center"/>
    </xf>
    <xf numFmtId="0" fontId="12" fillId="0" borderId="0" xfId="0" applyFont="1"/>
    <xf numFmtId="0" fontId="13" fillId="9" borderId="43" xfId="0" applyFont="1" applyFill="1" applyBorder="1" applyAlignment="1">
      <alignment horizontal="centerContinuous" vertical="center"/>
    </xf>
    <xf numFmtId="0" fontId="0" fillId="9" borderId="5" xfId="0" applyFill="1" applyBorder="1" applyAlignment="1">
      <alignment horizontal="left" vertical="top"/>
    </xf>
    <xf numFmtId="0" fontId="0" fillId="9" borderId="3" xfId="0" applyFill="1" applyBorder="1" applyAlignment="1">
      <alignment horizontal="left" vertical="top"/>
    </xf>
    <xf numFmtId="0" fontId="1" fillId="9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9" borderId="11" xfId="0" applyFont="1" applyFill="1" applyBorder="1" applyAlignment="1">
      <alignment horizontal="left" vertical="top"/>
    </xf>
    <xf numFmtId="0" fontId="1" fillId="9" borderId="12" xfId="0" applyFont="1" applyFill="1" applyBorder="1" applyAlignment="1">
      <alignment horizontal="left" vertical="top"/>
    </xf>
    <xf numFmtId="0" fontId="1" fillId="9" borderId="13" xfId="0" applyFont="1" applyFill="1" applyBorder="1" applyAlignment="1">
      <alignment horizontal="left" vertical="top"/>
    </xf>
    <xf numFmtId="0" fontId="1" fillId="9" borderId="14" xfId="0" applyFont="1" applyFill="1" applyBorder="1" applyAlignment="1">
      <alignment horizontal="left" vertical="top"/>
    </xf>
    <xf numFmtId="0" fontId="1" fillId="9" borderId="35" xfId="0" applyFont="1" applyFill="1" applyBorder="1" applyAlignment="1">
      <alignment horizontal="left" vertical="top"/>
    </xf>
    <xf numFmtId="0" fontId="1" fillId="9" borderId="11" xfId="0" applyFont="1" applyFill="1" applyBorder="1"/>
    <xf numFmtId="0" fontId="1" fillId="9" borderId="12" xfId="0" applyFont="1" applyFill="1" applyBorder="1"/>
    <xf numFmtId="0" fontId="1" fillId="9" borderId="13" xfId="0" applyFont="1" applyFill="1" applyBorder="1"/>
    <xf numFmtId="0" fontId="1" fillId="9" borderId="14" xfId="0" applyFont="1" applyFill="1" applyBorder="1"/>
    <xf numFmtId="49" fontId="0" fillId="0" borderId="1" xfId="0" applyNumberFormat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11" borderId="4" xfId="0" applyFont="1" applyFill="1" applyBorder="1" applyAlignment="1">
      <alignment horizontal="left"/>
    </xf>
    <xf numFmtId="0" fontId="1" fillId="11" borderId="2" xfId="0" applyFont="1" applyFill="1" applyBorder="1" applyAlignment="1">
      <alignment horizontal="left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6" fillId="8" borderId="8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Normal" xfId="0" builtinId="0"/>
    <cellStyle name="Pourcentage" xfId="1" builtinId="5"/>
  </cellStyles>
  <dxfs count="58"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rgb="FF138E9B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138E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6B559-7823-F947-A14C-6E9D6AEDCF3C}">
  <sheetPr codeName="Feuil1"/>
  <dimension ref="A1:L39"/>
  <sheetViews>
    <sheetView showGridLines="0" workbookViewId="0">
      <selection activeCell="L15" sqref="L15"/>
    </sheetView>
  </sheetViews>
  <sheetFormatPr baseColWidth="10" defaultColWidth="10.83203125" defaultRowHeight="16" x14ac:dyDescent="0.2"/>
  <cols>
    <col min="1" max="1" width="17.83203125" customWidth="1"/>
    <col min="2" max="2" width="20.33203125" customWidth="1"/>
    <col min="3" max="3" width="20.5" customWidth="1"/>
    <col min="4" max="5" width="14.5" customWidth="1"/>
    <col min="6" max="6" width="13.6640625" customWidth="1"/>
    <col min="7" max="7" width="15.1640625" customWidth="1"/>
    <col min="8" max="8" width="12" customWidth="1"/>
    <col min="9" max="9" width="13.33203125" customWidth="1"/>
    <col min="10" max="10" width="14.6640625" customWidth="1"/>
  </cols>
  <sheetData>
    <row r="1" spans="1:12" ht="71" customHeight="1" x14ac:dyDescent="0.2">
      <c r="A1" s="236" t="s">
        <v>464</v>
      </c>
      <c r="B1" s="237"/>
      <c r="C1" s="237"/>
      <c r="D1" s="237"/>
      <c r="E1" s="237"/>
      <c r="F1" s="237"/>
      <c r="G1" s="237"/>
      <c r="H1" s="237"/>
      <c r="I1" s="237"/>
      <c r="J1" s="238"/>
    </row>
    <row r="2" spans="1:12" s="232" customFormat="1" ht="30" customHeight="1" x14ac:dyDescent="0.2">
      <c r="A2" s="239" t="s">
        <v>471</v>
      </c>
      <c r="B2" s="240"/>
      <c r="C2" s="240"/>
      <c r="D2" s="240"/>
      <c r="E2" s="240"/>
      <c r="F2" s="240"/>
      <c r="G2" s="240"/>
      <c r="H2" s="240"/>
      <c r="I2" s="240"/>
      <c r="J2" s="179"/>
    </row>
    <row r="3" spans="1:12" ht="32" customHeight="1" x14ac:dyDescent="0.2">
      <c r="A3" s="46" t="s">
        <v>125</v>
      </c>
      <c r="B3" s="46" t="s">
        <v>128</v>
      </c>
      <c r="C3" s="47" t="s">
        <v>454</v>
      </c>
      <c r="D3" s="46" t="s">
        <v>119</v>
      </c>
      <c r="E3" s="46" t="s">
        <v>126</v>
      </c>
      <c r="F3" s="47" t="s">
        <v>139</v>
      </c>
      <c r="G3" s="46" t="s">
        <v>171</v>
      </c>
      <c r="H3" s="46" t="s">
        <v>172</v>
      </c>
      <c r="I3" s="46" t="s">
        <v>461</v>
      </c>
      <c r="J3" s="46" t="s">
        <v>466</v>
      </c>
    </row>
    <row r="4" spans="1:12" ht="16" customHeight="1" x14ac:dyDescent="0.2">
      <c r="A4" s="9" t="s">
        <v>194</v>
      </c>
      <c r="B4" s="23">
        <v>43572</v>
      </c>
      <c r="C4" s="13" t="s">
        <v>453</v>
      </c>
      <c r="D4" s="6">
        <f>SUMIFS(ACTIVITE!$N$11:$N$232,ACTIVITE!$AC$11:$AC$232,'SYNTHESE PROJET'!$B$12,ACTIVITE!$A$11:$A$232,'SYNTHESE PROJET'!$A4,ACTIVITE!$B$11:$B$232,'SYNTHESE PROJET'!$B4)</f>
        <v>900</v>
      </c>
      <c r="E4" s="6">
        <f>SUMIFS(ACTIVITE!$R$11:$R$232,ACTIVITE!$AC$11:$AC$232,'SYNTHESE PROJET'!$B$12,ACTIVITE!$A$11:$A$232,'SYNTHESE PROJET'!$A4,ACTIVITE!$B$11:$B$232,'SYNTHESE PROJET'!$B4)</f>
        <v>2025</v>
      </c>
      <c r="F4" s="219">
        <f>SUMIFS(ACTIVITE!$T$11:$T$232,ACTIVITE!$A$11:$A$232,'SYNTHESE PROJET'!$A4,ACTIVITE!$B$11:$B$232,'SYNTHESE PROJET'!$B4,ACTIVITE!$C$11:$C$232,$F3)</f>
        <v>600</v>
      </c>
      <c r="G4" s="6">
        <f>SUMIFS(ACTIVITE!$U$11:$U$232,ACTIVITE!$B$11:$B$232,'SYNTHESE PROJET'!$B4,ACTIVITE!$A$11:$A$232,'SYNTHESE PROJET'!$A4)</f>
        <v>0</v>
      </c>
      <c r="H4" s="6">
        <f>D4+E4+G4</f>
        <v>2925</v>
      </c>
      <c r="I4" s="6">
        <f t="shared" ref="I4:I9" si="0">SUMIFS($D$23:$D$30,$A$23:$A$30,$A4,$B$23:$B$30,$B4)+SUMIFS($E$23:$E$30,$A$23:$A$30,$A4,$B$23:$B$30,$B4)+SUMIFS($F$23:$F$30,$A$23:$A$30,$A4,$B$23:$B$30,$B4)+SUMIFS($G$23:$G$30,$A$23:$A$30,$A4,$B$23:$B$30,$B4)+SUMIFS($H$23:$H$30,$A$23:$A$30,$A4,$B$23:$B$30,$B4)+SUMIFS($I$23:$I$30,$A$23:$A$30,$A4,$B$23:$B$30,$B4)+SUMIFS($J$23:$J$30,$A$23:$A$30,$A4,$B$23:$B$30,$B4)</f>
        <v>5000</v>
      </c>
      <c r="J4" s="6">
        <f>I4-H4</f>
        <v>2075</v>
      </c>
    </row>
    <row r="5" spans="1:12" x14ac:dyDescent="0.2">
      <c r="A5" s="9" t="s">
        <v>137</v>
      </c>
      <c r="B5" s="23">
        <v>43576</v>
      </c>
      <c r="C5" s="13" t="s">
        <v>468</v>
      </c>
      <c r="D5" s="6" t="e">
        <f>SUMIFS(ACTIVITE!$N$11:$N$232,ACTIVITE!$AC$11:$AC$232,'SYNTHESE PROJET'!$B$12,ACTIVITE!$A$11:$A$232,'SYNTHESE PROJET'!$A5,ACTIVITE!$B$11:$B$232,'SYNTHESE PROJET'!$B5)</f>
        <v>#REF!</v>
      </c>
      <c r="E5" s="6">
        <f>SUMIFS(ACTIVITE!$R$11:$R$232,ACTIVITE!$AC$11:$AC$232,'SYNTHESE PROJET'!$B$12,ACTIVITE!$A$11:$A$232,'SYNTHESE PROJET'!$A5,ACTIVITE!$B$11:$B$232,'SYNTHESE PROJET'!$B5)</f>
        <v>0</v>
      </c>
      <c r="F5" s="219">
        <f>SUMIFS(ACTIVITE!$T$11:$T$232,ACTIVITE!$A$11:$A$232,'SYNTHESE PROJET'!$A5,ACTIVITE!$B$11:$B$232,'SYNTHESE PROJET'!$B5,ACTIVITE!$C$11:$C$232,$F4)</f>
        <v>0</v>
      </c>
      <c r="G5" s="6">
        <f>SUMIFS(ACTIVITE!$U$11:$U$232,ACTIVITE!$B$11:$B$232,'SYNTHESE PROJET'!$B5,ACTIVITE!$A$11:$A$232,'SYNTHESE PROJET'!$A5)</f>
        <v>0</v>
      </c>
      <c r="H5" s="6" t="e">
        <f t="shared" ref="H5:H9" si="1">D5+E5+G5</f>
        <v>#REF!</v>
      </c>
      <c r="I5" s="6">
        <f t="shared" si="0"/>
        <v>6000</v>
      </c>
      <c r="J5" s="6" t="e">
        <f t="shared" ref="J5:J9" si="2">I5-H5</f>
        <v>#REF!</v>
      </c>
      <c r="L5" t="s">
        <v>469</v>
      </c>
    </row>
    <row r="6" spans="1:12" x14ac:dyDescent="0.2">
      <c r="A6" s="9" t="s">
        <v>193</v>
      </c>
      <c r="B6" s="23">
        <v>43793</v>
      </c>
      <c r="C6" s="13" t="s">
        <v>451</v>
      </c>
      <c r="D6" s="6" t="e">
        <f>SUMIFS(ACTIVITE!$N$11:$N$232,ACTIVITE!$AC$11:$AC$232,'SYNTHESE PROJET'!$B$12,ACTIVITE!$A$11:$A$232,'SYNTHESE PROJET'!$A6,ACTIVITE!$B$11:$B$232,'SYNTHESE PROJET'!$B6)</f>
        <v>#REF!</v>
      </c>
      <c r="E6" s="6">
        <f>SUMIFS(ACTIVITE!$R$11:$R$232,ACTIVITE!$AC$11:$AC$232,'SYNTHESE PROJET'!$B$12,ACTIVITE!$A$11:$A$232,'SYNTHESE PROJET'!$A6,ACTIVITE!$B$11:$B$232,'SYNTHESE PROJET'!$B6)</f>
        <v>24930</v>
      </c>
      <c r="F6" s="219">
        <f>SUMIFS(ACTIVITE!$T$11:$T$232,ACTIVITE!$A$11:$A$232,'SYNTHESE PROJET'!$A6,ACTIVITE!$B$11:$B$232,'SYNTHESE PROJET'!$B6,ACTIVITE!$C$11:$C$232,$F5)</f>
        <v>0</v>
      </c>
      <c r="G6" s="6">
        <f>SUMIFS(ACTIVITE!$U$11:$U$232,ACTIVITE!$B$11:$B$232,'SYNTHESE PROJET'!$B6,ACTIVITE!$A$11:$A$232,'SYNTHESE PROJET'!$A6)</f>
        <v>0</v>
      </c>
      <c r="H6" s="6" t="e">
        <f t="shared" si="1"/>
        <v>#REF!</v>
      </c>
      <c r="I6" s="6">
        <f t="shared" si="0"/>
        <v>0</v>
      </c>
      <c r="J6" s="6" t="e">
        <f t="shared" si="2"/>
        <v>#REF!</v>
      </c>
      <c r="L6" t="s">
        <v>460</v>
      </c>
    </row>
    <row r="7" spans="1:12" x14ac:dyDescent="0.2">
      <c r="A7" s="9" t="s">
        <v>198</v>
      </c>
      <c r="B7" s="23">
        <v>43610</v>
      </c>
      <c r="C7" s="13" t="s">
        <v>450</v>
      </c>
      <c r="D7" s="6">
        <f>SUMIFS(ACTIVITE!$N$11:$N$232,ACTIVITE!$AC$11:$AC$232,'SYNTHESE PROJET'!$B$12,ACTIVITE!$A$11:$A$232,'SYNTHESE PROJET'!$A7,ACTIVITE!$B$11:$B$232,'SYNTHESE PROJET'!$B7)</f>
        <v>0</v>
      </c>
      <c r="E7" s="6">
        <f>SUMIFS(ACTIVITE!$R$11:$R$232,ACTIVITE!$AC$11:$AC$232,'SYNTHESE PROJET'!$B$12,ACTIVITE!$A$11:$A$232,'SYNTHESE PROJET'!$A7,ACTIVITE!$B$11:$B$232,'SYNTHESE PROJET'!$B7)</f>
        <v>0</v>
      </c>
      <c r="F7" s="219">
        <f>SUMIFS(ACTIVITE!$T$11:$T$232,ACTIVITE!$A$11:$A$232,'SYNTHESE PROJET'!$A7,ACTIVITE!$B$11:$B$232,'SYNTHESE PROJET'!$B7,ACTIVITE!$C$11:$C$232,$F6)</f>
        <v>0</v>
      </c>
      <c r="G7" s="6">
        <f>SUMIFS(ACTIVITE!$U$11:$U$232,ACTIVITE!$B$11:$B$232,'SYNTHESE PROJET'!$B7,ACTIVITE!$A$11:$A$232,'SYNTHESE PROJET'!$A7)</f>
        <v>0</v>
      </c>
      <c r="H7" s="6">
        <f t="shared" si="1"/>
        <v>0</v>
      </c>
      <c r="I7" s="6">
        <f t="shared" si="0"/>
        <v>8185</v>
      </c>
      <c r="J7" s="6">
        <f t="shared" si="2"/>
        <v>8185</v>
      </c>
    </row>
    <row r="8" spans="1:12" x14ac:dyDescent="0.2">
      <c r="A8" s="9"/>
      <c r="B8" s="9"/>
      <c r="C8" s="13"/>
      <c r="D8" s="6">
        <f>SUMIFS(ACTIVITE!$N$11:$N$232,ACTIVITE!$AC$11:$AC$232,'SYNTHESE PROJET'!$B$12,ACTIVITE!$A$11:$A$232,'SYNTHESE PROJET'!$A8,ACTIVITE!$B$11:$B$232,'SYNTHESE PROJET'!$B8)</f>
        <v>0</v>
      </c>
      <c r="E8" s="6">
        <f>SUMIFS(ACTIVITE!$R$11:$R$232,ACTIVITE!$AC$11:$AC$232,'SYNTHESE PROJET'!$B$12,ACTIVITE!$A$11:$A$232,'SYNTHESE PROJET'!$A8,ACTIVITE!$B$11:$B$232,'SYNTHESE PROJET'!$B8)</f>
        <v>0</v>
      </c>
      <c r="F8" s="219">
        <f>SUMIFS(ACTIVITE!$T$11:$T$232,ACTIVITE!$A$11:$A$232,'SYNTHESE PROJET'!$A8,ACTIVITE!$B$11:$B$232,'SYNTHESE PROJET'!$B8,ACTIVITE!$C$11:$C$232,$F7)</f>
        <v>0</v>
      </c>
      <c r="G8" s="6">
        <f>SUMIFS(ACTIVITE!$U$11:$U$232,ACTIVITE!$B$11:$B$232,'SYNTHESE PROJET'!$B8,ACTIVITE!$A$11:$A$232,'SYNTHESE PROJET'!$A8)</f>
        <v>0</v>
      </c>
      <c r="H8" s="6">
        <f t="shared" si="1"/>
        <v>0</v>
      </c>
      <c r="I8" s="6">
        <f t="shared" si="0"/>
        <v>0</v>
      </c>
      <c r="J8" s="6">
        <f t="shared" si="2"/>
        <v>0</v>
      </c>
    </row>
    <row r="9" spans="1:12" x14ac:dyDescent="0.2">
      <c r="A9" s="9"/>
      <c r="B9" s="9"/>
      <c r="C9" s="13"/>
      <c r="D9" s="6">
        <f>SUMIFS(ACTIVITE!$N$11:$N$232,ACTIVITE!$AC$11:$AC$232,'SYNTHESE PROJET'!$B$12,ACTIVITE!$A$11:$A$232,'SYNTHESE PROJET'!$A9,ACTIVITE!$B$11:$B$232,'SYNTHESE PROJET'!$B9)</f>
        <v>0</v>
      </c>
      <c r="E9" s="6">
        <f>SUMIFS(ACTIVITE!$R$11:$R$232,ACTIVITE!$AC$11:$AC$232,'SYNTHESE PROJET'!$B$12,ACTIVITE!$A$11:$A$232,'SYNTHESE PROJET'!$A9,ACTIVITE!$B$11:$B$232,'SYNTHESE PROJET'!$B9)</f>
        <v>0</v>
      </c>
      <c r="F9" s="219">
        <f>SUMIFS(ACTIVITE!$T$11:$T$232,ACTIVITE!$A$11:$A$232,'SYNTHESE PROJET'!$A9,ACTIVITE!$B$11:$B$232,'SYNTHESE PROJET'!$B9,ACTIVITE!$C$11:$C$232,$F8)</f>
        <v>0</v>
      </c>
      <c r="G9" s="6">
        <f>SUMIFS(ACTIVITE!$U$11:$U$232,ACTIVITE!$B$11:$B$232,'SYNTHESE PROJET'!$B9,ACTIVITE!$A$11:$A$232,'SYNTHESE PROJET'!$A9)</f>
        <v>0</v>
      </c>
      <c r="H9" s="6">
        <f t="shared" si="1"/>
        <v>0</v>
      </c>
      <c r="I9" s="6">
        <f t="shared" si="0"/>
        <v>0</v>
      </c>
      <c r="J9" s="6">
        <f t="shared" si="2"/>
        <v>0</v>
      </c>
    </row>
    <row r="10" spans="1:12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2" ht="30" customHeight="1" x14ac:dyDescent="0.2">
      <c r="A11" s="233" t="s">
        <v>472</v>
      </c>
      <c r="B11" s="241"/>
      <c r="C11" s="241"/>
      <c r="D11" s="241"/>
      <c r="E11" s="241"/>
      <c r="F11" s="241"/>
      <c r="G11" s="241"/>
      <c r="H11" s="241"/>
      <c r="I11" s="241"/>
      <c r="J11" s="241"/>
    </row>
    <row r="12" spans="1:12" ht="22" customHeight="1" x14ac:dyDescent="0.2">
      <c r="A12" s="51" t="s">
        <v>300</v>
      </c>
      <c r="B12" s="226">
        <v>2019</v>
      </c>
      <c r="C12" s="226">
        <v>2020</v>
      </c>
      <c r="D12" s="226">
        <v>2021</v>
      </c>
      <c r="E12" s="226">
        <v>2022</v>
      </c>
    </row>
    <row r="13" spans="1:12" ht="34" x14ac:dyDescent="0.2">
      <c r="A13" s="46" t="s">
        <v>125</v>
      </c>
      <c r="B13" s="46" t="s">
        <v>119</v>
      </c>
      <c r="C13" s="46" t="s">
        <v>458</v>
      </c>
      <c r="D13" s="46" t="s">
        <v>457</v>
      </c>
      <c r="E13" s="46" t="s">
        <v>467</v>
      </c>
      <c r="F13" s="225"/>
      <c r="G13" s="47" t="s">
        <v>125</v>
      </c>
      <c r="H13" s="47" t="s">
        <v>220</v>
      </c>
      <c r="I13" s="48" t="s">
        <v>221</v>
      </c>
      <c r="J13" s="48" t="s">
        <v>222</v>
      </c>
    </row>
    <row r="14" spans="1:12" x14ac:dyDescent="0.2">
      <c r="A14" s="9" t="s">
        <v>194</v>
      </c>
      <c r="B14" s="37">
        <f>SUMIFS(ACTIVITE!$N$11:$N$232,ACTIVITE!$AC$11:$AC$232,'SYNTHESE PROJET'!$B$12,ACTIVITE!$A$11:$A$232,'SYNTHESE PROJET'!$A14)+SUMIFS(ACTIVITE!$N$11:$N$232,ACTIVITE!$AC$11:$AC$232,'SYNTHESE PROJET'!$C$12,ACTIVITE!$A$11:$A$232,'SYNTHESE PROJET'!$A14)+SUMIFS(ACTIVITE!$N$11:$N$232,ACTIVITE!$AC$11:$AC$232,'SYNTHESE PROJET'!$D$12,ACTIVITE!$A$11:$A$232,'SYNTHESE PROJET'!$A14)+SUMIFS(ACTIVITE!$N$11:$N$232,ACTIVITE!$AC$11:$AC$232,'SYNTHESE PROJET'!$E$12,ACTIVITE!$A$11:$A$232,'SYNTHESE PROJET'!$A14)</f>
        <v>900</v>
      </c>
      <c r="C14" s="37">
        <f>SUMIFS(ACTIVITE!$R$11:$R$232,ACTIVITE!$AC$11:$AC$232,'SYNTHESE PROJET'!$B$12,ACTIVITE!$A$11:$A$232,'SYNTHESE PROJET'!$A14)+SUMIFS(ACTIVITE!$R$11:$R$232,ACTIVITE!$AC$11:$AC$232,'SYNTHESE PROJET'!$C$12,ACTIVITE!$A$11:$A$232,'SYNTHESE PROJET'!$A14)+SUMIFS(ACTIVITE!$R$11:$R$232,ACTIVITE!$AC$11:$AC$232,'SYNTHESE PROJET'!$D$12,ACTIVITE!$A$11:$A$232,'SYNTHESE PROJET'!$A14)+SUMIFS(ACTIVITE!$R$11:$R$232,ACTIVITE!$AC$11:$AC$232,'SYNTHESE PROJET'!$E$12,ACTIVITE!$A$11:$A$232,'SYNTHESE PROJET'!$A14)</f>
        <v>2025</v>
      </c>
      <c r="D14" s="6">
        <f>SUMIFS(ACTIVITE!$U$11:$U$232,ACTIVITE!$A$11:$A$232,'SYNTHESE PROJET'!$B$12,ACTIVITE!$A$11:$A$232,'SYNTHESE PROJET'!$A14)+SUMIFS(ACTIVITE!$U$11:$U$232,ACTIVITE!$A$11:$A$232,'SYNTHESE PROJET'!$C$12,ACTIVITE!$A$11:$A$232,'SYNTHESE PROJET'!$A14)+SUMIFS(ACTIVITE!$U$11:$U$232,ACTIVITE!$A$11:$A$232,'SYNTHESE PROJET'!$D$12,ACTIVITE!$A$11:$A$232,'SYNTHESE PROJET'!$A14)+SUMIFS(ACTIVITE!$U$11:$U$232,ACTIVITE!$A$11:$A$232,'SYNTHESE PROJET'!$E$12,ACTIVITE!$A$11:$A$232,'SYNTHESE PROJET'!$A14)</f>
        <v>0</v>
      </c>
      <c r="E14" s="6">
        <f>B14+C14</f>
        <v>2925</v>
      </c>
      <c r="F14" s="53"/>
      <c r="G14" s="227" t="s">
        <v>194</v>
      </c>
      <c r="H14" s="219">
        <v>2</v>
      </c>
      <c r="I14" s="219">
        <v>2</v>
      </c>
      <c r="J14" s="219">
        <f>110+250</f>
        <v>360</v>
      </c>
    </row>
    <row r="15" spans="1:12" x14ac:dyDescent="0.2">
      <c r="A15" s="9" t="s">
        <v>137</v>
      </c>
      <c r="B15" s="37" t="e">
        <f>SUMIFS(ACTIVITE!$N$11:$N$232,ACTIVITE!$AC$11:$AC$232,'SYNTHESE PROJET'!$B$12,ACTIVITE!$A$11:$A$232,'SYNTHESE PROJET'!$A15)+SUMIFS(ACTIVITE!$N$11:$N$232,ACTIVITE!$AC$11:$AC$232,'SYNTHESE PROJET'!$C$12,ACTIVITE!$A$11:$A$232,'SYNTHESE PROJET'!$A15)+SUMIFS(ACTIVITE!$N$11:$N$232,ACTIVITE!$AC$11:$AC$232,'SYNTHESE PROJET'!$D$12,ACTIVITE!$A$11:$A$232,'SYNTHESE PROJET'!$A15)+SUMIFS(ACTIVITE!$N$11:$N$232,ACTIVITE!$AC$11:$AC$232,'SYNTHESE PROJET'!$E$12,ACTIVITE!$A$11:$A$232,'SYNTHESE PROJET'!$A15)</f>
        <v>#REF!</v>
      </c>
      <c r="C15" s="37">
        <f>SUMIFS(ACTIVITE!$R$11:$R$232,ACTIVITE!$AC$11:$AC$232,'SYNTHESE PROJET'!$B$12,ACTIVITE!$A$11:$A$232,'SYNTHESE PROJET'!$A15)+SUMIFS(ACTIVITE!$R$11:$R$232,ACTIVITE!$AC$11:$AC$232,'SYNTHESE PROJET'!$C$12,ACTIVITE!$A$11:$A$232,'SYNTHESE PROJET'!$A15)+SUMIFS(ACTIVITE!$R$11:$R$232,ACTIVITE!$AC$11:$AC$232,'SYNTHESE PROJET'!$D$12,ACTIVITE!$A$11:$A$232,'SYNTHESE PROJET'!$A15)+SUMIFS(ACTIVITE!$R$11:$R$232,ACTIVITE!$AC$11:$AC$232,'SYNTHESE PROJET'!$E$12,ACTIVITE!$A$11:$A$232,'SYNTHESE PROJET'!$A15)</f>
        <v>0</v>
      </c>
      <c r="D15" s="6">
        <f>SUMIFS(ACTIVITE!$U$11:$U$232,ACTIVITE!$A$11:$A$232,'SYNTHESE PROJET'!$B$12,ACTIVITE!$A$11:$A$232,'SYNTHESE PROJET'!$A15)+SUMIFS(ACTIVITE!$U$11:$U$232,ACTIVITE!$A$11:$A$232,'SYNTHESE PROJET'!$C$12,ACTIVITE!$A$11:$A$232,'SYNTHESE PROJET'!$A15)+SUMIFS(ACTIVITE!$U$11:$U$232,ACTIVITE!$A$11:$A$232,'SYNTHESE PROJET'!$D$12,ACTIVITE!$A$11:$A$232,'SYNTHESE PROJET'!$A15)+SUMIFS(ACTIVITE!$U$11:$U$232,ACTIVITE!$A$11:$A$232,'SYNTHESE PROJET'!$E$12,ACTIVITE!$A$11:$A$232,'SYNTHESE PROJET'!$A15)</f>
        <v>0</v>
      </c>
      <c r="E15" s="6" t="e">
        <f t="shared" ref="E15:E19" si="3">B15+C15</f>
        <v>#REF!</v>
      </c>
      <c r="F15" s="53"/>
      <c r="G15" s="227" t="s">
        <v>198</v>
      </c>
      <c r="H15" s="219">
        <v>1</v>
      </c>
      <c r="I15" s="219">
        <v>1</v>
      </c>
      <c r="J15" s="219"/>
    </row>
    <row r="16" spans="1:12" x14ac:dyDescent="0.2">
      <c r="A16" s="9" t="s">
        <v>181</v>
      </c>
      <c r="B16" s="37">
        <f>SUMIFS(ACTIVITE!$N$11:$N$232,ACTIVITE!$AC$11:$AC$232,'SYNTHESE PROJET'!$B$12,ACTIVITE!$A$11:$A$232,'SYNTHESE PROJET'!$A16)+SUMIFS(ACTIVITE!$N$11:$N$232,ACTIVITE!$AC$11:$AC$232,'SYNTHESE PROJET'!$C$12,ACTIVITE!$A$11:$A$232,'SYNTHESE PROJET'!$A16)+SUMIFS(ACTIVITE!$N$11:$N$232,ACTIVITE!$AC$11:$AC$232,'SYNTHESE PROJET'!$D$12,ACTIVITE!$A$11:$A$232,'SYNTHESE PROJET'!$A16)+SUMIFS(ACTIVITE!$N$11:$N$232,ACTIVITE!$AC$11:$AC$232,'SYNTHESE PROJET'!$E$12,ACTIVITE!$A$11:$A$232,'SYNTHESE PROJET'!$A16)</f>
        <v>0</v>
      </c>
      <c r="C16" s="37">
        <f>SUMIFS(ACTIVITE!$R$11:$R$232,ACTIVITE!$AC$11:$AC$232,'SYNTHESE PROJET'!$B$12,ACTIVITE!$A$11:$A$232,'SYNTHESE PROJET'!$A16)+SUMIFS(ACTIVITE!$R$11:$R$232,ACTIVITE!$AC$11:$AC$232,'SYNTHESE PROJET'!$C$12,ACTIVITE!$A$11:$A$232,'SYNTHESE PROJET'!$A16)+SUMIFS(ACTIVITE!$R$11:$R$232,ACTIVITE!$AC$11:$AC$232,'SYNTHESE PROJET'!$D$12,ACTIVITE!$A$11:$A$232,'SYNTHESE PROJET'!$A16)+SUMIFS(ACTIVITE!$R$11:$R$232,ACTIVITE!$AC$11:$AC$232,'SYNTHESE PROJET'!$E$12,ACTIVITE!$A$11:$A$232,'SYNTHESE PROJET'!$A16)</f>
        <v>0</v>
      </c>
      <c r="D16" s="6">
        <f>SUMIFS(ACTIVITE!$U$11:$U$232,ACTIVITE!$A$11:$A$232,'SYNTHESE PROJET'!$B$12,ACTIVITE!$A$11:$A$232,'SYNTHESE PROJET'!$A16)+SUMIFS(ACTIVITE!$U$11:$U$232,ACTIVITE!$A$11:$A$232,'SYNTHESE PROJET'!$C$12,ACTIVITE!$A$11:$A$232,'SYNTHESE PROJET'!$A16)+SUMIFS(ACTIVITE!$U$11:$U$232,ACTIVITE!$A$11:$A$232,'SYNTHESE PROJET'!$D$12,ACTIVITE!$A$11:$A$232,'SYNTHESE PROJET'!$A16)+SUMIFS(ACTIVITE!$U$11:$U$232,ACTIVITE!$A$11:$A$232,'SYNTHESE PROJET'!$E$12,ACTIVITE!$A$11:$A$232,'SYNTHESE PROJET'!$A16)</f>
        <v>0</v>
      </c>
      <c r="E16" s="6">
        <f t="shared" si="3"/>
        <v>0</v>
      </c>
      <c r="F16" s="53"/>
      <c r="G16" s="227"/>
      <c r="H16" s="219"/>
      <c r="I16" s="219"/>
      <c r="J16" s="219"/>
    </row>
    <row r="17" spans="1:12" x14ac:dyDescent="0.2">
      <c r="A17" s="9" t="s">
        <v>193</v>
      </c>
      <c r="B17" s="37" t="e">
        <f>SUMIFS(ACTIVITE!$N$11:$N$232,ACTIVITE!$AC$11:$AC$232,'SYNTHESE PROJET'!$B$12,ACTIVITE!$A$11:$A$232,'SYNTHESE PROJET'!$A17)+SUMIFS(ACTIVITE!$N$11:$N$232,ACTIVITE!$AC$11:$AC$232,'SYNTHESE PROJET'!$C$12,ACTIVITE!$A$11:$A$232,'SYNTHESE PROJET'!$A17)+SUMIFS(ACTIVITE!$N$11:$N$232,ACTIVITE!$AC$11:$AC$232,'SYNTHESE PROJET'!$D$12,ACTIVITE!$A$11:$A$232,'SYNTHESE PROJET'!$A17)+SUMIFS(ACTIVITE!$N$11:$N$232,ACTIVITE!$AC$11:$AC$232,'SYNTHESE PROJET'!$E$12,ACTIVITE!$A$11:$A$232,'SYNTHESE PROJET'!$A17)</f>
        <v>#REF!</v>
      </c>
      <c r="C17" s="37">
        <f>SUMIFS(ACTIVITE!$R$11:$R$232,ACTIVITE!$AC$11:$AC$232,'SYNTHESE PROJET'!$B$12,ACTIVITE!$A$11:$A$232,'SYNTHESE PROJET'!$A17)+SUMIFS(ACTIVITE!$R$11:$R$232,ACTIVITE!$AC$11:$AC$232,'SYNTHESE PROJET'!$C$12,ACTIVITE!$A$11:$A$232,'SYNTHESE PROJET'!$A17)+SUMIFS(ACTIVITE!$R$11:$R$232,ACTIVITE!$AC$11:$AC$232,'SYNTHESE PROJET'!$D$12,ACTIVITE!$A$11:$A$232,'SYNTHESE PROJET'!$A17)+SUMIFS(ACTIVITE!$R$11:$R$232,ACTIVITE!$AC$11:$AC$232,'SYNTHESE PROJET'!$E$12,ACTIVITE!$A$11:$A$232,'SYNTHESE PROJET'!$A17)</f>
        <v>24930</v>
      </c>
      <c r="D17" s="6">
        <f>SUMIFS(ACTIVITE!$U$11:$U$232,ACTIVITE!$A$11:$A$232,'SYNTHESE PROJET'!$B$12,ACTIVITE!$A$11:$A$232,'SYNTHESE PROJET'!$A17)+SUMIFS(ACTIVITE!$U$11:$U$232,ACTIVITE!$A$11:$A$232,'SYNTHESE PROJET'!$C$12,ACTIVITE!$A$11:$A$232,'SYNTHESE PROJET'!$A17)+SUMIFS(ACTIVITE!$U$11:$U$232,ACTIVITE!$A$11:$A$232,'SYNTHESE PROJET'!$D$12,ACTIVITE!$A$11:$A$232,'SYNTHESE PROJET'!$A17)+SUMIFS(ACTIVITE!$U$11:$U$232,ACTIVITE!$A$11:$A$232,'SYNTHESE PROJET'!$E$12,ACTIVITE!$A$11:$A$232,'SYNTHESE PROJET'!$A17)</f>
        <v>0</v>
      </c>
      <c r="E17" s="6" t="e">
        <f t="shared" si="3"/>
        <v>#REF!</v>
      </c>
      <c r="F17" s="53"/>
      <c r="G17" s="227"/>
      <c r="H17" s="219"/>
      <c r="I17" s="219"/>
      <c r="J17" s="219"/>
    </row>
    <row r="18" spans="1:12" x14ac:dyDescent="0.2">
      <c r="A18" s="9" t="s">
        <v>191</v>
      </c>
      <c r="B18" s="37">
        <f>SUMIFS(ACTIVITE!$N$11:$N$232,ACTIVITE!$AC$11:$AC$232,'SYNTHESE PROJET'!$B$12,ACTIVITE!$A$11:$A$232,'SYNTHESE PROJET'!$A18)+SUMIFS(ACTIVITE!$N$11:$N$232,ACTIVITE!$AC$11:$AC$232,'SYNTHESE PROJET'!$C$12,ACTIVITE!$A$11:$A$232,'SYNTHESE PROJET'!$A18)+SUMIFS(ACTIVITE!$N$11:$N$232,ACTIVITE!$AC$11:$AC$232,'SYNTHESE PROJET'!$D$12,ACTIVITE!$A$11:$A$232,'SYNTHESE PROJET'!$A18)+SUMIFS(ACTIVITE!$N$11:$N$232,ACTIVITE!$AC$11:$AC$232,'SYNTHESE PROJET'!$E$12,ACTIVITE!$A$11:$A$232,'SYNTHESE PROJET'!$A18)</f>
        <v>0</v>
      </c>
      <c r="C18" s="37">
        <f>SUMIFS(ACTIVITE!$R$11:$R$232,ACTIVITE!$AC$11:$AC$232,'SYNTHESE PROJET'!$B$12,ACTIVITE!$A$11:$A$232,'SYNTHESE PROJET'!$A18)+SUMIFS(ACTIVITE!$R$11:$R$232,ACTIVITE!$AC$11:$AC$232,'SYNTHESE PROJET'!$C$12,ACTIVITE!$A$11:$A$232,'SYNTHESE PROJET'!$A18)+SUMIFS(ACTIVITE!$R$11:$R$232,ACTIVITE!$AC$11:$AC$232,'SYNTHESE PROJET'!$D$12,ACTIVITE!$A$11:$A$232,'SYNTHESE PROJET'!$A18)+SUMIFS(ACTIVITE!$R$11:$R$232,ACTIVITE!$AC$11:$AC$232,'SYNTHESE PROJET'!$E$12,ACTIVITE!$A$11:$A$232,'SYNTHESE PROJET'!$A18)</f>
        <v>0</v>
      </c>
      <c r="D18" s="6">
        <f>SUMIFS(ACTIVITE!$U$11:$U$232,ACTIVITE!$A$11:$A$232,'SYNTHESE PROJET'!$B$12,ACTIVITE!$A$11:$A$232,'SYNTHESE PROJET'!$A18)+SUMIFS(ACTIVITE!$U$11:$U$232,ACTIVITE!$A$11:$A$232,'SYNTHESE PROJET'!$C$12,ACTIVITE!$A$11:$A$232,'SYNTHESE PROJET'!$A18)+SUMIFS(ACTIVITE!$U$11:$U$232,ACTIVITE!$A$11:$A$232,'SYNTHESE PROJET'!$D$12,ACTIVITE!$A$11:$A$232,'SYNTHESE PROJET'!$A18)+SUMIFS(ACTIVITE!$U$11:$U$232,ACTIVITE!$A$11:$A$232,'SYNTHESE PROJET'!$E$12,ACTIVITE!$A$11:$A$232,'SYNTHESE PROJET'!$A18)</f>
        <v>0</v>
      </c>
      <c r="E18" s="6">
        <f t="shared" si="3"/>
        <v>0</v>
      </c>
      <c r="F18" s="53"/>
      <c r="G18" s="227"/>
      <c r="H18" s="219"/>
      <c r="I18" s="219"/>
      <c r="J18" s="219"/>
    </row>
    <row r="19" spans="1:12" x14ac:dyDescent="0.2">
      <c r="A19" s="9"/>
      <c r="B19" s="37">
        <f>SUMIFS(ACTIVITE!$N$11:$N$232,ACTIVITE!$AC$11:$AC$232,'SYNTHESE PROJET'!$B$12,ACTIVITE!$A$11:$A$232,'SYNTHESE PROJET'!$A19)+SUMIFS(ACTIVITE!$N$11:$N$232,ACTIVITE!$AC$11:$AC$232,'SYNTHESE PROJET'!$C$12,ACTIVITE!$A$11:$A$232,'SYNTHESE PROJET'!$A19)+SUMIFS(ACTIVITE!$N$11:$N$232,ACTIVITE!$AC$11:$AC$232,'SYNTHESE PROJET'!$D$12,ACTIVITE!$A$11:$A$232,'SYNTHESE PROJET'!$A19)+SUMIFS(ACTIVITE!$N$11:$N$232,ACTIVITE!$AC$11:$AC$232,'SYNTHESE PROJET'!$E$12,ACTIVITE!$A$11:$A$232,'SYNTHESE PROJET'!$A19)</f>
        <v>0</v>
      </c>
      <c r="C19" s="37">
        <f>SUMIFS(ACTIVITE!$R$11:$R$232,ACTIVITE!$AC$11:$AC$232,'SYNTHESE PROJET'!$B$12,ACTIVITE!$A$11:$A$232,'SYNTHESE PROJET'!$A19)+SUMIFS(ACTIVITE!$R$11:$R$232,ACTIVITE!$AC$11:$AC$232,'SYNTHESE PROJET'!$C$12,ACTIVITE!$A$11:$A$232,'SYNTHESE PROJET'!$A19)+SUMIFS(ACTIVITE!$R$11:$R$232,ACTIVITE!$AC$11:$AC$232,'SYNTHESE PROJET'!$D$12,ACTIVITE!$A$11:$A$232,'SYNTHESE PROJET'!$A19)+SUMIFS(ACTIVITE!$R$11:$R$232,ACTIVITE!$AC$11:$AC$232,'SYNTHESE PROJET'!$E$12,ACTIVITE!$A$11:$A$232,'SYNTHESE PROJET'!$A19)</f>
        <v>0</v>
      </c>
      <c r="D19" s="6">
        <f>SUMIFS(ACTIVITE!$U$11:$U$232,ACTIVITE!$A$11:$A$232,'SYNTHESE PROJET'!$B$12,ACTIVITE!$A$11:$A$232,'SYNTHESE PROJET'!$A19)+SUMIFS(ACTIVITE!$U$11:$U$232,ACTIVITE!$A$11:$A$232,'SYNTHESE PROJET'!$C$12,ACTIVITE!$A$11:$A$232,'SYNTHESE PROJET'!$A19)+SUMIFS(ACTIVITE!$U$11:$U$232,ACTIVITE!$A$11:$A$232,'SYNTHESE PROJET'!$D$12,ACTIVITE!$A$11:$A$232,'SYNTHESE PROJET'!$A19)+SUMIFS(ACTIVITE!$U$11:$U$232,ACTIVITE!$A$11:$A$232,'SYNTHESE PROJET'!$E$12,ACTIVITE!$A$11:$A$232,'SYNTHESE PROJET'!$A19)</f>
        <v>0</v>
      </c>
      <c r="E19" s="6">
        <f t="shared" si="3"/>
        <v>0</v>
      </c>
      <c r="F19" s="53"/>
      <c r="G19" s="227"/>
      <c r="H19" s="219"/>
      <c r="I19" s="219"/>
      <c r="J19" s="219"/>
      <c r="L19" s="16" t="s">
        <v>459</v>
      </c>
    </row>
    <row r="20" spans="1:12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2" x14ac:dyDescent="0.2">
      <c r="A21" s="235" t="s">
        <v>463</v>
      </c>
      <c r="B21" s="234"/>
      <c r="C21" s="234"/>
      <c r="D21" s="234"/>
      <c r="E21" s="234"/>
      <c r="F21" s="234"/>
      <c r="G21" s="234"/>
      <c r="H21" s="234"/>
      <c r="I21" s="234"/>
      <c r="J21" s="234"/>
    </row>
    <row r="22" spans="1:12" x14ac:dyDescent="0.2">
      <c r="A22" s="220" t="s">
        <v>161</v>
      </c>
      <c r="B22" s="220" t="s">
        <v>128</v>
      </c>
      <c r="C22" s="220" t="s">
        <v>454</v>
      </c>
      <c r="D22" s="221" t="s">
        <v>455</v>
      </c>
      <c r="E22" s="220" t="s">
        <v>456</v>
      </c>
      <c r="F22" s="222" t="s">
        <v>162</v>
      </c>
      <c r="G22" s="220" t="s">
        <v>163</v>
      </c>
      <c r="H22" s="220" t="s">
        <v>403</v>
      </c>
      <c r="I22" s="220" t="s">
        <v>164</v>
      </c>
      <c r="J22" s="220" t="s">
        <v>116</v>
      </c>
    </row>
    <row r="23" spans="1:12" x14ac:dyDescent="0.2">
      <c r="A23" s="9" t="s">
        <v>198</v>
      </c>
      <c r="B23" s="23">
        <v>43610</v>
      </c>
      <c r="C23" s="9" t="s">
        <v>450</v>
      </c>
      <c r="D23" s="25">
        <v>7585</v>
      </c>
      <c r="E23" s="9"/>
      <c r="F23" s="11"/>
      <c r="G23" s="9"/>
      <c r="H23" s="9"/>
      <c r="I23" s="9"/>
      <c r="J23" s="9"/>
    </row>
    <row r="24" spans="1:12" x14ac:dyDescent="0.2">
      <c r="A24" s="9" t="s">
        <v>198</v>
      </c>
      <c r="B24" s="23">
        <v>43610</v>
      </c>
      <c r="C24" s="9" t="s">
        <v>450</v>
      </c>
      <c r="D24" s="25"/>
      <c r="E24" s="9">
        <v>600</v>
      </c>
      <c r="F24" s="11"/>
      <c r="G24" s="9"/>
      <c r="H24" s="9"/>
      <c r="I24" s="9"/>
      <c r="J24" s="9"/>
    </row>
    <row r="25" spans="1:12" x14ac:dyDescent="0.2">
      <c r="A25" s="9" t="s">
        <v>194</v>
      </c>
      <c r="B25" s="23">
        <v>43572</v>
      </c>
      <c r="C25" s="9" t="s">
        <v>453</v>
      </c>
      <c r="D25" s="25">
        <v>5000</v>
      </c>
      <c r="E25" s="9"/>
      <c r="F25" s="11"/>
      <c r="G25" s="9"/>
      <c r="H25" s="9"/>
      <c r="I25" s="9"/>
      <c r="J25" s="9"/>
    </row>
    <row r="26" spans="1:12" x14ac:dyDescent="0.2">
      <c r="A26" s="9" t="s">
        <v>137</v>
      </c>
      <c r="B26" s="23">
        <v>43576</v>
      </c>
      <c r="C26" s="9"/>
      <c r="D26" s="25"/>
      <c r="E26" s="9"/>
      <c r="F26" s="11"/>
      <c r="G26" s="9">
        <v>3000</v>
      </c>
      <c r="H26" s="9"/>
      <c r="I26" s="9"/>
      <c r="J26" s="9">
        <v>3000</v>
      </c>
    </row>
    <row r="27" spans="1:12" x14ac:dyDescent="0.2">
      <c r="A27" s="9"/>
      <c r="B27" s="9"/>
      <c r="C27" s="9"/>
      <c r="D27" s="25"/>
      <c r="E27" s="9"/>
      <c r="F27" s="11"/>
      <c r="G27" s="9"/>
      <c r="H27" s="9"/>
      <c r="I27" s="9"/>
      <c r="J27" s="9"/>
    </row>
    <row r="28" spans="1:12" x14ac:dyDescent="0.2">
      <c r="A28" s="9"/>
      <c r="B28" s="9"/>
      <c r="C28" s="9"/>
      <c r="D28" s="25"/>
      <c r="E28" s="9"/>
      <c r="F28" s="11"/>
      <c r="G28" s="9"/>
      <c r="H28" s="9"/>
      <c r="I28" s="9"/>
      <c r="J28" s="9"/>
    </row>
    <row r="29" spans="1:12" x14ac:dyDescent="0.2">
      <c r="A29" s="9"/>
      <c r="B29" s="9"/>
      <c r="C29" s="9"/>
      <c r="D29" s="25"/>
      <c r="E29" s="9"/>
      <c r="F29" s="11"/>
      <c r="G29" s="9"/>
      <c r="H29" s="9"/>
      <c r="I29" s="9"/>
      <c r="J29" s="9"/>
    </row>
    <row r="30" spans="1:12" x14ac:dyDescent="0.2">
      <c r="A30" s="1"/>
      <c r="B30" s="1"/>
      <c r="C30" s="1"/>
      <c r="D30" s="7"/>
      <c r="E30" s="1"/>
      <c r="F30" s="1"/>
      <c r="G30" s="1"/>
      <c r="H30" s="1"/>
      <c r="I30" s="1"/>
      <c r="J30" s="1"/>
    </row>
    <row r="31" spans="1:12" ht="29" customHeight="1" x14ac:dyDescent="0.2">
      <c r="A31" s="233" t="s">
        <v>428</v>
      </c>
      <c r="B31" s="234"/>
      <c r="C31" s="234"/>
      <c r="D31" s="234"/>
      <c r="G31" s="233" t="s">
        <v>465</v>
      </c>
      <c r="H31" s="234"/>
      <c r="I31" s="234"/>
      <c r="J31" s="234"/>
    </row>
    <row r="32" spans="1:12" ht="34" customHeight="1" x14ac:dyDescent="0.2">
      <c r="A32" s="224" t="s">
        <v>161</v>
      </c>
      <c r="B32" s="224" t="s">
        <v>427</v>
      </c>
      <c r="C32" s="223" t="s">
        <v>474</v>
      </c>
      <c r="D32" s="224" t="s">
        <v>196</v>
      </c>
      <c r="G32" s="224" t="s">
        <v>454</v>
      </c>
      <c r="H32" s="224" t="s">
        <v>461</v>
      </c>
      <c r="I32" s="224" t="s">
        <v>462</v>
      </c>
      <c r="J32" s="224" t="s">
        <v>196</v>
      </c>
    </row>
    <row r="33" spans="1:12" x14ac:dyDescent="0.2">
      <c r="A33" s="9" t="s">
        <v>198</v>
      </c>
      <c r="B33" s="6"/>
      <c r="C33" s="6"/>
      <c r="D33" s="6">
        <f>C33-B33</f>
        <v>0</v>
      </c>
      <c r="G33" s="9" t="s">
        <v>450</v>
      </c>
      <c r="H33" s="6">
        <f>SUMIFS(D23:D30,C23:C30,G33)+SUMIFS(E23:E30,C23:C30,G33)+SUMIFS(F23:F30,C23:C30,G33)+SUMIFS(G23:G30,C23:C30,G33)+SUMIFS(H23:H30,C23:C30,G33)+SUMIFS(I23:I30,C23:C30,G33)+SUMIFS(J23:J30,C23:C30,G33)</f>
        <v>8185</v>
      </c>
      <c r="I33" s="6"/>
      <c r="J33" s="6"/>
      <c r="L33" t="s">
        <v>470</v>
      </c>
    </row>
    <row r="34" spans="1:12" x14ac:dyDescent="0.2">
      <c r="A34" s="9"/>
      <c r="B34" s="6"/>
      <c r="C34" s="6"/>
      <c r="D34" s="6">
        <f t="shared" ref="D34:D38" si="4">C34-B34</f>
        <v>0</v>
      </c>
      <c r="G34" s="9" t="s">
        <v>453</v>
      </c>
      <c r="H34" s="6">
        <f t="shared" ref="H34:H38" si="5">SUMIFS(D24:D31,C24:C31,G34)+SUMIFS(E24:E31,C24:C31,G34)+SUMIFS(F24:F31,C24:C31,G34)+SUMIFS(G24:G31,C24:C31,G34)+SUMIFS(H24:H31,C24:C31,G34)+SUMIFS(I24:I31,C24:C31,G34)+SUMIFS(J24:J31,C24:C31,G34)</f>
        <v>5000</v>
      </c>
      <c r="I34" s="6"/>
      <c r="J34" s="6"/>
      <c r="L34" t="s">
        <v>473</v>
      </c>
    </row>
    <row r="35" spans="1:12" x14ac:dyDescent="0.2">
      <c r="A35" s="9"/>
      <c r="B35" s="6"/>
      <c r="C35" s="6"/>
      <c r="D35" s="6">
        <f t="shared" si="4"/>
        <v>0</v>
      </c>
      <c r="G35" s="9"/>
      <c r="H35" s="6">
        <f t="shared" si="5"/>
        <v>0</v>
      </c>
      <c r="I35" s="6"/>
      <c r="J35" s="6"/>
    </row>
    <row r="36" spans="1:12" x14ac:dyDescent="0.2">
      <c r="A36" s="9"/>
      <c r="B36" s="6"/>
      <c r="C36" s="6"/>
      <c r="D36" s="6">
        <f t="shared" si="4"/>
        <v>0</v>
      </c>
      <c r="G36" s="9"/>
      <c r="H36" s="6">
        <f t="shared" si="5"/>
        <v>0</v>
      </c>
      <c r="I36" s="6"/>
      <c r="J36" s="6"/>
    </row>
    <row r="37" spans="1:12" x14ac:dyDescent="0.2">
      <c r="A37" s="9"/>
      <c r="B37" s="6"/>
      <c r="C37" s="6"/>
      <c r="D37" s="6">
        <f t="shared" si="4"/>
        <v>0</v>
      </c>
      <c r="G37" s="9"/>
      <c r="H37" s="6">
        <f t="shared" si="5"/>
        <v>0</v>
      </c>
      <c r="I37" s="6"/>
      <c r="J37" s="6"/>
    </row>
    <row r="38" spans="1:12" x14ac:dyDescent="0.2">
      <c r="A38" s="9"/>
      <c r="B38" s="6"/>
      <c r="C38" s="6"/>
      <c r="D38" s="6">
        <f t="shared" si="4"/>
        <v>0</v>
      </c>
      <c r="G38" s="9"/>
      <c r="H38" s="6">
        <f t="shared" si="5"/>
        <v>0</v>
      </c>
      <c r="I38" s="6"/>
      <c r="J38" s="6"/>
    </row>
    <row r="39" spans="1:12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</sheetData>
  <conditionalFormatting sqref="G14:J19">
    <cfRule type="containsBlanks" dxfId="57" priority="4">
      <formula>LEN(TRIM(G14))=0</formula>
    </cfRule>
  </conditionalFormatting>
  <dataValidations count="1">
    <dataValidation type="list" allowBlank="1" showInputMessage="1" showErrorMessage="1" sqref="C4:C9 G33:G38" xr:uid="{099F5208-C74B-DA40-9DB2-55AAD7F4D751}">
      <formula1>Structure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7F46214-114C-F74A-9C6B-2E7BA4069E09}">
          <x14:formula1>
            <xm:f>données!$A$86:$A$96</xm:f>
          </x14:formula1>
          <xm:sqref>A14:A19 A4:A9 G14:G19</xm:sqref>
        </x14:dataValidation>
        <x14:dataValidation type="list" allowBlank="1" showInputMessage="1" showErrorMessage="1" xr:uid="{D664F363-941B-5547-8BAF-0C82867BED74}">
          <x14:formula1>
            <xm:f>données!$A$86:$A$97</xm:f>
          </x14:formula1>
          <xm:sqref>A23:A29 A33:A38</xm:sqref>
        </x14:dataValidation>
        <x14:dataValidation type="list" allowBlank="1" showInputMessage="1" showErrorMessage="1" xr:uid="{2060EE73-FFF0-9E4A-8248-E1D5E0D882A7}">
          <x14:formula1>
            <xm:f>INDIRECT(données!$D$1)</xm:f>
          </x14:formula1>
          <xm:sqref>C23:C29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26570-05FD-9F40-84B4-FB91903AD9D9}">
  <sheetPr codeName="Feuil3"/>
  <dimension ref="A1:L35"/>
  <sheetViews>
    <sheetView tabSelected="1" topLeftCell="A10" zoomScaleNormal="100" workbookViewId="0">
      <selection activeCell="F13" sqref="F13"/>
    </sheetView>
  </sheetViews>
  <sheetFormatPr baseColWidth="10" defaultRowHeight="16" x14ac:dyDescent="0.2"/>
  <sheetData>
    <row r="1" spans="1:12" ht="35" customHeight="1" x14ac:dyDescent="0.2">
      <c r="A1" s="243" t="s">
        <v>475</v>
      </c>
      <c r="B1" s="243"/>
      <c r="C1" s="243"/>
      <c r="D1" s="243"/>
      <c r="E1" s="243"/>
    </row>
    <row r="3" spans="1:12" ht="25" customHeight="1" x14ac:dyDescent="0.2">
      <c r="A3" s="257" t="s">
        <v>479</v>
      </c>
      <c r="B3" s="257"/>
      <c r="C3" s="258" t="s">
        <v>193</v>
      </c>
      <c r="D3" s="258"/>
      <c r="E3" s="258"/>
      <c r="F3" s="258"/>
      <c r="G3" s="258"/>
      <c r="H3" s="258"/>
      <c r="I3" s="258"/>
      <c r="J3" s="258"/>
      <c r="K3" s="258"/>
      <c r="L3" s="258"/>
    </row>
    <row r="5" spans="1:12" x14ac:dyDescent="0.2">
      <c r="A5" s="172" t="s">
        <v>165</v>
      </c>
      <c r="B5" s="247"/>
      <c r="C5" s="247"/>
      <c r="D5" s="6"/>
      <c r="E5" s="6"/>
      <c r="F5" s="6"/>
      <c r="G5" s="6"/>
      <c r="H5" s="6"/>
      <c r="I5" s="6"/>
      <c r="J5" s="6"/>
      <c r="K5" s="6"/>
    </row>
    <row r="6" spans="1:12" x14ac:dyDescent="0.2">
      <c r="A6" s="178" t="s">
        <v>481</v>
      </c>
      <c r="B6" s="240"/>
      <c r="C6" s="240"/>
      <c r="D6" s="6"/>
      <c r="E6" s="6"/>
      <c r="F6" s="6"/>
      <c r="G6" s="6"/>
      <c r="H6" s="6"/>
      <c r="I6" s="6"/>
      <c r="J6" s="6"/>
      <c r="K6" s="6"/>
    </row>
    <row r="7" spans="1:12" x14ac:dyDescent="0.2">
      <c r="D7" s="6"/>
      <c r="E7" s="6"/>
      <c r="F7" s="6"/>
      <c r="G7" s="6"/>
      <c r="H7" s="6"/>
      <c r="I7" s="6"/>
      <c r="J7" s="6"/>
      <c r="K7" s="6"/>
    </row>
    <row r="8" spans="1:12" x14ac:dyDescent="0.2">
      <c r="A8" s="178" t="s">
        <v>480</v>
      </c>
      <c r="B8" s="240"/>
      <c r="C8" s="240"/>
      <c r="D8" s="6"/>
      <c r="E8" s="6"/>
      <c r="F8" s="6"/>
      <c r="G8" s="6"/>
      <c r="H8" s="6"/>
      <c r="I8" s="6"/>
      <c r="J8" s="6"/>
      <c r="K8" s="6"/>
    </row>
    <row r="9" spans="1:12" x14ac:dyDescent="0.2">
      <c r="D9" s="6"/>
      <c r="E9" s="6"/>
      <c r="F9" s="6"/>
      <c r="G9" s="6"/>
      <c r="H9" s="6"/>
      <c r="I9" s="6"/>
      <c r="J9" s="6"/>
      <c r="K9" s="6"/>
    </row>
    <row r="10" spans="1:12" x14ac:dyDescent="0.2">
      <c r="A10" s="178" t="s">
        <v>482</v>
      </c>
      <c r="B10" s="240"/>
      <c r="C10" s="240"/>
      <c r="D10" s="6"/>
      <c r="E10" s="6"/>
      <c r="F10" s="6"/>
      <c r="G10" s="6"/>
      <c r="H10" s="6"/>
      <c r="I10" s="6"/>
      <c r="J10" s="6"/>
      <c r="K10" s="6"/>
    </row>
    <row r="11" spans="1:12" x14ac:dyDescent="0.2">
      <c r="A11" s="178" t="s">
        <v>388</v>
      </c>
      <c r="B11" s="240"/>
      <c r="C11" s="240"/>
      <c r="D11" s="6"/>
      <c r="E11" s="6"/>
      <c r="F11" s="6"/>
      <c r="G11" s="6"/>
      <c r="H11" s="6"/>
      <c r="I11" s="6"/>
      <c r="J11" s="6"/>
      <c r="K11" s="6"/>
    </row>
    <row r="13" spans="1:12" x14ac:dyDescent="0.2">
      <c r="F13" s="249"/>
    </row>
    <row r="15" spans="1:12" x14ac:dyDescent="0.2">
      <c r="B15" s="43"/>
      <c r="C15" s="43"/>
      <c r="D15" s="2"/>
      <c r="G15" s="192"/>
    </row>
    <row r="16" spans="1:12" x14ac:dyDescent="0.2">
      <c r="B16" s="121" t="s">
        <v>102</v>
      </c>
      <c r="C16" s="121" t="s">
        <v>476</v>
      </c>
      <c r="D16" s="121" t="s">
        <v>331</v>
      </c>
      <c r="J16" s="121" t="s">
        <v>102</v>
      </c>
      <c r="K16" s="193" t="s">
        <v>476</v>
      </c>
      <c r="L16" s="193" t="s">
        <v>331</v>
      </c>
    </row>
    <row r="17" spans="1:12" x14ac:dyDescent="0.2">
      <c r="A17" s="154" t="s">
        <v>325</v>
      </c>
      <c r="B17" s="99">
        <f>SUM('modèle prod'!$T$38:$T$39,'modèle prod'!$T$41:$T$45,'modèle prod'!$T$47:$T$51,'modèle prod'!$T$53:$T$56,'modèle prod'!$T$58:$T$60)</f>
        <v>0</v>
      </c>
      <c r="C17" s="37"/>
      <c r="D17" s="37">
        <f>SUM('modèle prod'!$V$38:$V$39,'modèle prod'!$V$41:$V$45,'modèle prod'!$V$47:$V$51,'modèle prod'!$V$53:$V$56,'modèle prod'!$V$58:$V$60)</f>
        <v>0</v>
      </c>
      <c r="I17" s="154" t="s">
        <v>326</v>
      </c>
      <c r="J17" s="99">
        <f>SUM('modèle prod'!$AB$38:$AB$39,'modèle prod'!$AB$41:$AB$45,'modèle prod'!$AB$47:$AB$51,'modèle prod'!$AB$53:$AB$56,'modèle prod'!$AB$58:$AB$60)</f>
        <v>0</v>
      </c>
      <c r="K17" s="37"/>
      <c r="L17" s="37">
        <f>SUM('modèle prod'!$AD$38:$AD$39:'modèle prod'!$AD$41:$AD$45,'modèle prod'!$AD$47:$AD$51,'modèle prod'!$AD$53:$AD$56,'modèle prod'!$AD$58:$AD$60)</f>
        <v>0</v>
      </c>
    </row>
    <row r="18" spans="1:12" ht="17" x14ac:dyDescent="0.25">
      <c r="A18" s="103" t="s">
        <v>103</v>
      </c>
      <c r="B18" s="253"/>
      <c r="C18" s="37"/>
      <c r="D18" s="37">
        <f>SUM('modèle prod'!$V$41:$V$45)</f>
        <v>0</v>
      </c>
      <c r="I18" s="103" t="s">
        <v>103</v>
      </c>
      <c r="J18" s="99">
        <f>SUM('modèle prod'!$AB$41:$AB$45)</f>
        <v>0</v>
      </c>
      <c r="K18" s="37"/>
      <c r="L18" s="37">
        <f>SUM('modèle prod'!AE41:AE45)</f>
        <v>0</v>
      </c>
    </row>
    <row r="19" spans="1:12" x14ac:dyDescent="0.2">
      <c r="A19" s="103" t="s">
        <v>224</v>
      </c>
      <c r="B19" s="99">
        <f>SUM('modèle prod'!T47:T51)</f>
        <v>0</v>
      </c>
      <c r="C19" s="37"/>
      <c r="D19" s="37"/>
      <c r="I19" s="103" t="s">
        <v>224</v>
      </c>
      <c r="J19" s="99">
        <f>SUM('modèle prod'!AB47:AB51)</f>
        <v>0</v>
      </c>
      <c r="K19" s="37"/>
      <c r="L19" s="37"/>
    </row>
    <row r="20" spans="1:12" x14ac:dyDescent="0.2">
      <c r="A20" s="103" t="s">
        <v>338</v>
      </c>
      <c r="B20" s="99">
        <f>SUM('modèle prod'!T53:T56)</f>
        <v>0</v>
      </c>
      <c r="C20" s="37"/>
      <c r="D20" s="37"/>
      <c r="I20" s="103" t="s">
        <v>338</v>
      </c>
      <c r="J20" s="99">
        <f>SUM('modèle prod'!AB53:AB56)</f>
        <v>0</v>
      </c>
      <c r="K20" s="37"/>
      <c r="L20" s="37"/>
    </row>
    <row r="21" spans="1:12" x14ac:dyDescent="0.2">
      <c r="A21" s="43"/>
      <c r="B21" s="43"/>
      <c r="C21" s="188"/>
      <c r="D21" s="2"/>
      <c r="I21" s="43"/>
      <c r="J21" s="43"/>
      <c r="K21" s="188"/>
      <c r="L21" s="2"/>
    </row>
    <row r="22" spans="1:12" x14ac:dyDescent="0.2">
      <c r="A22" s="172" t="s">
        <v>392</v>
      </c>
      <c r="B22" s="173"/>
      <c r="C22" s="246"/>
      <c r="D22" s="230"/>
      <c r="I22" s="101" t="s">
        <v>392</v>
      </c>
      <c r="J22" s="101"/>
      <c r="K22" s="189"/>
      <c r="L22" s="230"/>
    </row>
    <row r="23" spans="1:12" x14ac:dyDescent="0.2">
      <c r="A23" s="174" t="s">
        <v>395</v>
      </c>
      <c r="B23" s="234"/>
      <c r="C23" s="175" t="s">
        <v>396</v>
      </c>
      <c r="D23" s="230"/>
      <c r="I23" s="255" t="s">
        <v>395</v>
      </c>
      <c r="J23" s="103" t="s">
        <v>396</v>
      </c>
      <c r="K23" s="194"/>
      <c r="L23" s="230"/>
    </row>
    <row r="24" spans="1:12" x14ac:dyDescent="0.2">
      <c r="A24" s="163"/>
      <c r="B24" s="234"/>
      <c r="C24" s="175" t="s">
        <v>159</v>
      </c>
      <c r="D24" s="230"/>
      <c r="I24" s="256"/>
      <c r="J24" s="103" t="s">
        <v>159</v>
      </c>
      <c r="K24" s="194"/>
      <c r="L24" s="230"/>
    </row>
    <row r="25" spans="1:12" x14ac:dyDescent="0.2">
      <c r="A25" s="84"/>
      <c r="B25" s="84"/>
      <c r="C25" s="186"/>
      <c r="D25" s="2"/>
      <c r="I25" s="84"/>
      <c r="J25" s="84"/>
      <c r="K25" s="186"/>
    </row>
    <row r="26" spans="1:12" x14ac:dyDescent="0.2">
      <c r="A26" s="178" t="s">
        <v>401</v>
      </c>
      <c r="B26" s="179"/>
      <c r="C26" s="234"/>
      <c r="D26" s="189">
        <f>$C$18*7.5%</f>
        <v>0</v>
      </c>
      <c r="I26" s="178" t="s">
        <v>399</v>
      </c>
      <c r="J26" s="179"/>
      <c r="K26" s="234"/>
      <c r="L26" s="189">
        <f>$K$18*5%</f>
        <v>0</v>
      </c>
    </row>
    <row r="27" spans="1:12" x14ac:dyDescent="0.2">
      <c r="A27" s="43"/>
      <c r="B27" s="43"/>
      <c r="C27" s="188"/>
      <c r="D27" s="2"/>
      <c r="I27" s="43"/>
      <c r="J27" s="43"/>
      <c r="K27" s="188"/>
    </row>
    <row r="28" spans="1:12" ht="30" customHeight="1" x14ac:dyDescent="0.2">
      <c r="A28" s="245" t="s">
        <v>478</v>
      </c>
      <c r="B28" s="240"/>
      <c r="C28" s="179"/>
      <c r="D28" s="6"/>
      <c r="I28" s="245" t="s">
        <v>478</v>
      </c>
      <c r="J28" s="240"/>
      <c r="K28" s="179"/>
      <c r="L28" s="6"/>
    </row>
    <row r="30" spans="1:12" x14ac:dyDescent="0.2">
      <c r="A30" s="174" t="s">
        <v>393</v>
      </c>
      <c r="B30" s="234"/>
      <c r="C30" s="165"/>
      <c r="D30" s="187">
        <f>$D$31+$D$32</f>
        <v>0</v>
      </c>
      <c r="I30" s="174" t="s">
        <v>393</v>
      </c>
      <c r="J30" s="234"/>
      <c r="K30" s="165"/>
      <c r="L30" s="190">
        <f>$L$31+$L$32</f>
        <v>0</v>
      </c>
    </row>
    <row r="31" spans="1:12" x14ac:dyDescent="0.2">
      <c r="A31" s="162"/>
      <c r="B31" s="234"/>
      <c r="C31" s="175" t="s">
        <v>390</v>
      </c>
      <c r="D31" s="187"/>
      <c r="I31" s="162"/>
      <c r="J31" s="234"/>
      <c r="K31" s="175" t="s">
        <v>390</v>
      </c>
      <c r="L31" s="187">
        <f>SUM(K17,K23:K24,L26)*5.5%</f>
        <v>0</v>
      </c>
    </row>
    <row r="32" spans="1:12" x14ac:dyDescent="0.2">
      <c r="A32" s="163"/>
      <c r="B32" s="234"/>
      <c r="C32" s="175" t="s">
        <v>394</v>
      </c>
      <c r="D32" s="187">
        <f>C22*20%</f>
        <v>0</v>
      </c>
      <c r="I32" s="163"/>
      <c r="J32" s="234"/>
      <c r="K32" s="175" t="s">
        <v>394</v>
      </c>
      <c r="L32" s="187">
        <f>K22*20%</f>
        <v>0</v>
      </c>
    </row>
    <row r="33" spans="1:12" x14ac:dyDescent="0.2">
      <c r="A33" s="43"/>
      <c r="B33" s="43"/>
      <c r="C33" s="188"/>
      <c r="D33" s="2"/>
      <c r="I33" s="147"/>
      <c r="J33" s="43"/>
      <c r="K33" s="188"/>
    </row>
    <row r="34" spans="1:12" x14ac:dyDescent="0.2">
      <c r="A34" s="244" t="s">
        <v>477</v>
      </c>
      <c r="B34" s="244"/>
      <c r="C34" s="244"/>
      <c r="D34" s="228">
        <f>C17+SUM(C22:C24)+D26+D30</f>
        <v>0</v>
      </c>
      <c r="I34" s="244" t="s">
        <v>400</v>
      </c>
      <c r="J34" s="244"/>
      <c r="K34" s="234"/>
      <c r="L34" s="228">
        <f>SUM(K17,K22:K24,L26,L30)</f>
        <v>0</v>
      </c>
    </row>
    <row r="35" spans="1:12" x14ac:dyDescent="0.2">
      <c r="A35" s="244"/>
      <c r="B35" s="244"/>
      <c r="C35" s="244"/>
      <c r="D35" s="229"/>
      <c r="I35" s="244"/>
      <c r="J35" s="244"/>
      <c r="K35" s="234"/>
      <c r="L35" s="229"/>
    </row>
  </sheetData>
  <mergeCells count="3">
    <mergeCell ref="I23:I24"/>
    <mergeCell ref="A3:B3"/>
    <mergeCell ref="C3:L3"/>
  </mergeCell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3B874A-DFF4-D941-B775-3FF74AF6E7CD}">
          <x14:formula1>
            <xm:f>données!$A$86:$A$97</xm:f>
          </x14:formula1>
          <xm:sqref>C3:L3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DE95-B60C-2345-AA2A-DC7A3A984D63}">
  <sheetPr codeName="Feuil2"/>
  <dimension ref="A1:AC232"/>
  <sheetViews>
    <sheetView zoomScale="120" zoomScaleNormal="120" workbookViewId="0">
      <selection activeCell="T12" sqref="T12"/>
    </sheetView>
  </sheetViews>
  <sheetFormatPr baseColWidth="10" defaultColWidth="10.83203125" defaultRowHeight="16" x14ac:dyDescent="0.2"/>
  <cols>
    <col min="1" max="1" width="18.5" customWidth="1"/>
    <col min="2" max="2" width="13.1640625" customWidth="1"/>
    <col min="3" max="3" width="10.83203125" customWidth="1"/>
    <col min="4" max="4" width="16.6640625" customWidth="1"/>
    <col min="5" max="5" width="14.33203125" customWidth="1"/>
    <col min="6" max="6" width="12" customWidth="1"/>
    <col min="7" max="8" width="13.33203125" style="2" customWidth="1"/>
    <col min="9" max="9" width="11" customWidth="1"/>
    <col min="10" max="10" width="6.33203125" customWidth="1"/>
    <col min="11" max="11" width="9.1640625" customWidth="1"/>
    <col min="12" max="12" width="9.6640625" customWidth="1"/>
    <col min="13" max="14" width="11.1640625" customWidth="1"/>
    <col min="15" max="15" width="15.83203125" customWidth="1"/>
    <col min="16" max="16" width="16.5" customWidth="1"/>
    <col min="17" max="17" width="10.83203125" customWidth="1"/>
    <col min="18" max="18" width="12.6640625" customWidth="1"/>
    <col min="29" max="29" width="10.5" bestFit="1" customWidth="1"/>
  </cols>
  <sheetData>
    <row r="1" spans="1:29" ht="33" customHeight="1" x14ac:dyDescent="0.2">
      <c r="A1" s="42" t="s">
        <v>158</v>
      </c>
      <c r="B1" s="42"/>
      <c r="C1" s="42"/>
      <c r="D1" s="42"/>
      <c r="E1" s="42"/>
      <c r="F1" s="42"/>
    </row>
    <row r="4" spans="1:29" x14ac:dyDescent="0.2">
      <c r="G4" s="36"/>
      <c r="H4" s="36"/>
      <c r="I4" s="5"/>
    </row>
    <row r="5" spans="1:29" x14ac:dyDescent="0.2">
      <c r="G5" s="36"/>
      <c r="H5" s="140"/>
      <c r="I5" s="5"/>
    </row>
    <row r="6" spans="1:29" x14ac:dyDescent="0.2">
      <c r="G6" s="36"/>
      <c r="H6" s="36"/>
      <c r="I6" s="5"/>
    </row>
    <row r="10" spans="1:29" ht="51" x14ac:dyDescent="0.2">
      <c r="A10" s="17" t="s">
        <v>118</v>
      </c>
      <c r="B10" s="17" t="s">
        <v>124</v>
      </c>
      <c r="C10" s="17" t="s">
        <v>117</v>
      </c>
      <c r="D10" s="17" t="s">
        <v>7</v>
      </c>
      <c r="E10" s="17" t="s">
        <v>6</v>
      </c>
      <c r="F10" s="17" t="s">
        <v>157</v>
      </c>
      <c r="G10" s="17" t="s">
        <v>0</v>
      </c>
      <c r="H10" s="17" t="s">
        <v>1</v>
      </c>
      <c r="I10" s="17" t="s">
        <v>92</v>
      </c>
      <c r="J10" s="17" t="s">
        <v>120</v>
      </c>
      <c r="K10" s="17" t="s">
        <v>425</v>
      </c>
      <c r="L10" s="17" t="s">
        <v>426</v>
      </c>
      <c r="M10" s="17" t="s">
        <v>131</v>
      </c>
      <c r="N10" s="17" t="s">
        <v>123</v>
      </c>
      <c r="O10" s="17" t="s">
        <v>121</v>
      </c>
      <c r="P10" s="17" t="s">
        <v>134</v>
      </c>
      <c r="Q10" s="39" t="s">
        <v>132</v>
      </c>
      <c r="R10" s="39" t="s">
        <v>156</v>
      </c>
      <c r="S10" s="17" t="s">
        <v>135</v>
      </c>
      <c r="T10" s="39" t="s">
        <v>379</v>
      </c>
      <c r="U10" s="30" t="s">
        <v>133</v>
      </c>
      <c r="V10" s="17" t="s">
        <v>77</v>
      </c>
      <c r="W10" s="17" t="s">
        <v>129</v>
      </c>
      <c r="X10" s="17" t="s">
        <v>136</v>
      </c>
      <c r="Y10" s="17" t="s">
        <v>83</v>
      </c>
      <c r="Z10" s="17" t="s">
        <v>130</v>
      </c>
      <c r="AA10" s="17" t="s">
        <v>84</v>
      </c>
      <c r="AB10" s="17" t="s">
        <v>78</v>
      </c>
      <c r="AC10" s="17" t="s">
        <v>127</v>
      </c>
    </row>
    <row r="11" spans="1:29" x14ac:dyDescent="0.2">
      <c r="A11" s="9" t="s">
        <v>194</v>
      </c>
      <c r="B11" s="23">
        <v>43572</v>
      </c>
      <c r="C11" s="9" t="s">
        <v>140</v>
      </c>
      <c r="D11" s="9" t="s">
        <v>36</v>
      </c>
      <c r="E11" s="9"/>
      <c r="F11" s="9"/>
      <c r="G11" s="13" t="s">
        <v>94</v>
      </c>
      <c r="H11" s="13" t="s">
        <v>95</v>
      </c>
      <c r="I11" s="13" t="s">
        <v>79</v>
      </c>
      <c r="J11" s="21">
        <f>IF(I11="",0%,VLOOKUP(I11,données!$A$71:$B$77,2))</f>
        <v>0.5</v>
      </c>
      <c r="K11" s="139"/>
      <c r="L11" s="29"/>
      <c r="M11" s="29">
        <f t="shared" ref="M11:M24" si="0">L11*J11</f>
        <v>0</v>
      </c>
      <c r="N11" s="38">
        <f>L11+M11</f>
        <v>0</v>
      </c>
      <c r="O11" s="9">
        <v>200</v>
      </c>
      <c r="P11" s="9">
        <v>1</v>
      </c>
      <c r="Q11" s="37">
        <f t="shared" ref="Q11:Q17" si="1">O11*P11*J11</f>
        <v>100</v>
      </c>
      <c r="R11" s="38">
        <f t="shared" ref="R11:R17" si="2">(O11*P11)+Q11</f>
        <v>300</v>
      </c>
      <c r="S11" s="41">
        <f t="shared" ref="S11:S73" si="3">N11+R11</f>
        <v>300</v>
      </c>
      <c r="T11" s="242">
        <f>S11</f>
        <v>300</v>
      </c>
      <c r="U11" s="6">
        <f t="shared" ref="U11:U73" si="4">V11+X11+AA11+AB11</f>
        <v>0</v>
      </c>
      <c r="V11" s="9"/>
      <c r="W11" s="25"/>
      <c r="X11" s="219">
        <f t="shared" ref="X11:X73" si="5">W11*18.75</f>
        <v>0</v>
      </c>
      <c r="Y11" s="11"/>
      <c r="Z11" s="9"/>
      <c r="AA11" s="6">
        <f t="shared" ref="AA11:AA73" si="6">Y11*Z11</f>
        <v>0</v>
      </c>
      <c r="AB11" s="9"/>
      <c r="AC11" s="27">
        <f t="shared" ref="AC11:AC73" si="7">IF(B11="","-",YEAR(B11))</f>
        <v>2019</v>
      </c>
    </row>
    <row r="12" spans="1:29" x14ac:dyDescent="0.2">
      <c r="A12" s="9" t="s">
        <v>194</v>
      </c>
      <c r="B12" s="23">
        <v>43572</v>
      </c>
      <c r="C12" s="9" t="s">
        <v>139</v>
      </c>
      <c r="D12" s="9" t="s">
        <v>23</v>
      </c>
      <c r="E12" s="9"/>
      <c r="F12" s="9" t="s">
        <v>109</v>
      </c>
      <c r="G12" s="13" t="s">
        <v>110</v>
      </c>
      <c r="H12" s="13" t="s">
        <v>111</v>
      </c>
      <c r="I12" s="13" t="s">
        <v>79</v>
      </c>
      <c r="J12" s="21">
        <f>IF(I12="",0%,VLOOKUP(I12,données!$A$71:$B$77,2))</f>
        <v>0.5</v>
      </c>
      <c r="K12" s="139">
        <v>2</v>
      </c>
      <c r="L12" s="29"/>
      <c r="M12" s="29">
        <f t="shared" si="0"/>
        <v>0</v>
      </c>
      <c r="N12" s="38">
        <f>(L12+M12)*K12</f>
        <v>0</v>
      </c>
      <c r="O12" s="9">
        <v>150</v>
      </c>
      <c r="P12" s="9">
        <v>1</v>
      </c>
      <c r="Q12" s="37">
        <f t="shared" si="1"/>
        <v>75</v>
      </c>
      <c r="R12" s="38">
        <f t="shared" si="2"/>
        <v>225</v>
      </c>
      <c r="S12" s="40">
        <f t="shared" si="3"/>
        <v>225</v>
      </c>
      <c r="T12" s="242">
        <f t="shared" ref="T12:T75" si="8">S12</f>
        <v>225</v>
      </c>
      <c r="U12" s="6">
        <f t="shared" si="4"/>
        <v>0</v>
      </c>
      <c r="V12" s="9"/>
      <c r="W12" s="25"/>
      <c r="X12" s="219">
        <f t="shared" si="5"/>
        <v>0</v>
      </c>
      <c r="Y12" s="11"/>
      <c r="Z12" s="9"/>
      <c r="AA12" s="6">
        <f t="shared" si="6"/>
        <v>0</v>
      </c>
      <c r="AB12" s="9"/>
      <c r="AC12" s="28">
        <f t="shared" si="7"/>
        <v>2019</v>
      </c>
    </row>
    <row r="13" spans="1:29" x14ac:dyDescent="0.2">
      <c r="A13" s="9" t="s">
        <v>194</v>
      </c>
      <c r="B13" s="23">
        <v>43572</v>
      </c>
      <c r="C13" s="9" t="s">
        <v>139</v>
      </c>
      <c r="D13" s="9" t="s">
        <v>24</v>
      </c>
      <c r="E13" s="9"/>
      <c r="F13" s="9" t="s">
        <v>213</v>
      </c>
      <c r="G13" s="13" t="s">
        <v>113</v>
      </c>
      <c r="H13" s="13" t="s">
        <v>112</v>
      </c>
      <c r="I13" s="13" t="s">
        <v>79</v>
      </c>
      <c r="J13" s="21">
        <f>IF(I13="",0%,VLOOKUP(I13,données!$A$71:$B$77,2))</f>
        <v>0.5</v>
      </c>
      <c r="K13" s="139">
        <v>0</v>
      </c>
      <c r="L13" s="29">
        <v>250</v>
      </c>
      <c r="M13" s="29">
        <f t="shared" si="0"/>
        <v>125</v>
      </c>
      <c r="N13" s="38">
        <f>(L13+M13)*K13</f>
        <v>0</v>
      </c>
      <c r="O13" s="9">
        <v>250</v>
      </c>
      <c r="P13" s="9">
        <v>1</v>
      </c>
      <c r="Q13" s="37">
        <f t="shared" si="1"/>
        <v>125</v>
      </c>
      <c r="R13" s="38">
        <f t="shared" si="2"/>
        <v>375</v>
      </c>
      <c r="S13" s="40">
        <f t="shared" si="3"/>
        <v>375</v>
      </c>
      <c r="T13" s="242">
        <f t="shared" si="8"/>
        <v>375</v>
      </c>
      <c r="U13" s="6">
        <f t="shared" si="4"/>
        <v>0</v>
      </c>
      <c r="V13" s="9"/>
      <c r="W13" s="25"/>
      <c r="X13" s="219">
        <f t="shared" si="5"/>
        <v>0</v>
      </c>
      <c r="Y13" s="11"/>
      <c r="Z13" s="9"/>
      <c r="AA13" s="6">
        <f t="shared" si="6"/>
        <v>0</v>
      </c>
      <c r="AB13" s="9"/>
      <c r="AC13" s="28">
        <f t="shared" si="7"/>
        <v>2019</v>
      </c>
    </row>
    <row r="14" spans="1:29" x14ac:dyDescent="0.2">
      <c r="A14" s="9" t="s">
        <v>194</v>
      </c>
      <c r="B14" s="23">
        <v>43572</v>
      </c>
      <c r="C14" s="9" t="s">
        <v>86</v>
      </c>
      <c r="D14" s="9" t="s">
        <v>152</v>
      </c>
      <c r="E14" s="9" t="s">
        <v>12</v>
      </c>
      <c r="F14" s="9"/>
      <c r="G14" s="13" t="s">
        <v>114</v>
      </c>
      <c r="H14" s="13" t="s">
        <v>115</v>
      </c>
      <c r="I14" s="13" t="s">
        <v>79</v>
      </c>
      <c r="J14" s="21">
        <f>IF(I14="",0%,VLOOKUP(I14,données!$A$71:$B$77,2))</f>
        <v>0.5</v>
      </c>
      <c r="K14" s="139">
        <v>2</v>
      </c>
      <c r="L14" s="29">
        <v>150</v>
      </c>
      <c r="M14" s="29">
        <f t="shared" si="0"/>
        <v>75</v>
      </c>
      <c r="N14" s="38">
        <f>(L14+M14)*K14</f>
        <v>450</v>
      </c>
      <c r="O14" s="9">
        <v>150</v>
      </c>
      <c r="P14" s="9">
        <v>2</v>
      </c>
      <c r="Q14" s="37">
        <f t="shared" si="1"/>
        <v>150</v>
      </c>
      <c r="R14" s="38">
        <f t="shared" si="2"/>
        <v>450</v>
      </c>
      <c r="S14" s="41">
        <f t="shared" si="3"/>
        <v>900</v>
      </c>
      <c r="T14" s="242">
        <f t="shared" si="8"/>
        <v>900</v>
      </c>
      <c r="U14" s="6">
        <f t="shared" si="4"/>
        <v>0</v>
      </c>
      <c r="V14" s="9"/>
      <c r="W14" s="25"/>
      <c r="X14" s="219">
        <f t="shared" si="5"/>
        <v>0</v>
      </c>
      <c r="Y14" s="11"/>
      <c r="Z14" s="9"/>
      <c r="AA14" s="6">
        <f t="shared" si="6"/>
        <v>0</v>
      </c>
      <c r="AB14" s="9"/>
      <c r="AC14" s="28">
        <f t="shared" si="7"/>
        <v>2019</v>
      </c>
    </row>
    <row r="15" spans="1:29" x14ac:dyDescent="0.2">
      <c r="A15" s="9" t="s">
        <v>194</v>
      </c>
      <c r="B15" s="31">
        <v>43572</v>
      </c>
      <c r="C15" s="9" t="s">
        <v>86</v>
      </c>
      <c r="D15" s="9" t="s">
        <v>152</v>
      </c>
      <c r="E15" s="9" t="s">
        <v>43</v>
      </c>
      <c r="F15" s="9"/>
      <c r="G15" s="13" t="s">
        <v>90</v>
      </c>
      <c r="H15" s="13" t="s">
        <v>91</v>
      </c>
      <c r="I15" s="13" t="s">
        <v>79</v>
      </c>
      <c r="J15" s="21">
        <f>IF(I15="",0%,VLOOKUP(I15,données!$A$71:$B$77,2))</f>
        <v>0.5</v>
      </c>
      <c r="K15" s="80">
        <v>2</v>
      </c>
      <c r="L15" s="37">
        <v>150</v>
      </c>
      <c r="M15" s="37">
        <f t="shared" si="0"/>
        <v>75</v>
      </c>
      <c r="N15" s="38">
        <f>(L15+M15)*K15</f>
        <v>450</v>
      </c>
      <c r="O15" s="9">
        <v>150</v>
      </c>
      <c r="P15" s="9">
        <v>2</v>
      </c>
      <c r="Q15" s="37">
        <f t="shared" si="1"/>
        <v>150</v>
      </c>
      <c r="R15" s="38">
        <f t="shared" si="2"/>
        <v>450</v>
      </c>
      <c r="S15" s="40">
        <f t="shared" si="3"/>
        <v>900</v>
      </c>
      <c r="T15" s="242">
        <f t="shared" si="8"/>
        <v>900</v>
      </c>
      <c r="U15" s="6">
        <f t="shared" si="4"/>
        <v>0</v>
      </c>
      <c r="V15" s="9"/>
      <c r="W15" s="25"/>
      <c r="X15" s="219">
        <f t="shared" si="5"/>
        <v>0</v>
      </c>
      <c r="Y15" s="11"/>
      <c r="Z15" s="9"/>
      <c r="AA15" s="6">
        <f t="shared" si="6"/>
        <v>0</v>
      </c>
      <c r="AB15" s="9"/>
      <c r="AC15" s="28">
        <f t="shared" si="7"/>
        <v>2019</v>
      </c>
    </row>
    <row r="16" spans="1:29" x14ac:dyDescent="0.2">
      <c r="A16" s="9" t="s">
        <v>194</v>
      </c>
      <c r="B16" s="31">
        <v>43572</v>
      </c>
      <c r="C16" s="9" t="s">
        <v>86</v>
      </c>
      <c r="D16" s="9" t="s">
        <v>152</v>
      </c>
      <c r="E16" s="9" t="s">
        <v>57</v>
      </c>
      <c r="F16" s="9"/>
      <c r="G16" s="13" t="s">
        <v>214</v>
      </c>
      <c r="H16" s="13" t="s">
        <v>215</v>
      </c>
      <c r="I16" s="13" t="s">
        <v>79</v>
      </c>
      <c r="J16" s="21">
        <f>IF(I16="",0%,VLOOKUP(I16,données!$A$71:$B$77,2))</f>
        <v>0.5</v>
      </c>
      <c r="K16" s="80">
        <v>0</v>
      </c>
      <c r="L16" s="37">
        <v>150</v>
      </c>
      <c r="M16" s="37">
        <f t="shared" si="0"/>
        <v>75</v>
      </c>
      <c r="N16" s="38">
        <f>(L16+M16)*K16</f>
        <v>0</v>
      </c>
      <c r="O16" s="9">
        <v>150</v>
      </c>
      <c r="P16" s="9">
        <v>1</v>
      </c>
      <c r="Q16" s="37">
        <f t="shared" si="1"/>
        <v>75</v>
      </c>
      <c r="R16" s="38">
        <f t="shared" si="2"/>
        <v>225</v>
      </c>
      <c r="S16" s="40">
        <f t="shared" si="3"/>
        <v>225</v>
      </c>
      <c r="T16" s="242">
        <f t="shared" si="8"/>
        <v>225</v>
      </c>
      <c r="U16" s="6">
        <f t="shared" si="4"/>
        <v>0</v>
      </c>
      <c r="V16" s="9"/>
      <c r="W16" s="25"/>
      <c r="X16" s="219">
        <f t="shared" si="5"/>
        <v>0</v>
      </c>
      <c r="Y16" s="11"/>
      <c r="Z16" s="9"/>
      <c r="AA16" s="6">
        <f t="shared" si="6"/>
        <v>0</v>
      </c>
      <c r="AB16" s="9"/>
      <c r="AC16" s="28">
        <f t="shared" si="7"/>
        <v>2019</v>
      </c>
    </row>
    <row r="17" spans="1:29" x14ac:dyDescent="0.2">
      <c r="A17" s="9" t="s">
        <v>137</v>
      </c>
      <c r="B17" s="23">
        <v>43576</v>
      </c>
      <c r="C17" s="9" t="s">
        <v>140</v>
      </c>
      <c r="D17" s="9" t="s">
        <v>36</v>
      </c>
      <c r="E17" s="9"/>
      <c r="F17" s="9"/>
      <c r="G17" s="13" t="s">
        <v>94</v>
      </c>
      <c r="H17" s="13" t="s">
        <v>95</v>
      </c>
      <c r="I17" s="13" t="s">
        <v>79</v>
      </c>
      <c r="J17" s="21">
        <f>IF(I17="",0%,VLOOKUP(I17,données!$A$71:$B$77,2))</f>
        <v>0.5</v>
      </c>
      <c r="K17" s="139"/>
      <c r="L17" s="29" t="e">
        <f>#REF!*#REF!</f>
        <v>#REF!</v>
      </c>
      <c r="M17" s="29" t="e">
        <f t="shared" si="0"/>
        <v>#REF!</v>
      </c>
      <c r="N17" s="38" t="e">
        <f t="shared" ref="N17:N24" si="9">L17+M17</f>
        <v>#REF!</v>
      </c>
      <c r="O17" s="9"/>
      <c r="P17" s="9">
        <v>0</v>
      </c>
      <c r="Q17" s="37">
        <f t="shared" si="1"/>
        <v>0</v>
      </c>
      <c r="R17" s="38">
        <f t="shared" si="2"/>
        <v>0</v>
      </c>
      <c r="S17" s="38" t="e">
        <f t="shared" si="3"/>
        <v>#REF!</v>
      </c>
      <c r="T17" s="242" t="e">
        <f t="shared" si="8"/>
        <v>#REF!</v>
      </c>
      <c r="U17" s="6">
        <f t="shared" si="4"/>
        <v>0</v>
      </c>
      <c r="V17" s="9"/>
      <c r="W17" s="25"/>
      <c r="X17" s="219">
        <f t="shared" si="5"/>
        <v>0</v>
      </c>
      <c r="Y17" s="11"/>
      <c r="Z17" s="9"/>
      <c r="AA17" s="6">
        <f t="shared" si="6"/>
        <v>0</v>
      </c>
      <c r="AB17" s="9"/>
      <c r="AC17" s="28">
        <f t="shared" si="7"/>
        <v>2019</v>
      </c>
    </row>
    <row r="18" spans="1:29" x14ac:dyDescent="0.2">
      <c r="A18" s="9" t="s">
        <v>137</v>
      </c>
      <c r="B18" s="23">
        <v>43576</v>
      </c>
      <c r="C18" s="9" t="s">
        <v>139</v>
      </c>
      <c r="D18" s="9" t="s">
        <v>23</v>
      </c>
      <c r="E18" s="9"/>
      <c r="F18" s="9" t="s">
        <v>109</v>
      </c>
      <c r="G18" s="13" t="s">
        <v>110</v>
      </c>
      <c r="H18" s="13" t="s">
        <v>111</v>
      </c>
      <c r="I18" s="13" t="s">
        <v>79</v>
      </c>
      <c r="J18" s="21">
        <f>IF(I18="",0%,VLOOKUP(I18,données!$A$71:$B$77,2))</f>
        <v>0.5</v>
      </c>
      <c r="K18" s="80"/>
      <c r="L18" s="37" t="e">
        <f>#REF!*#REF!</f>
        <v>#REF!</v>
      </c>
      <c r="M18" s="37" t="e">
        <f t="shared" si="0"/>
        <v>#REF!</v>
      </c>
      <c r="N18" s="38" t="e">
        <f t="shared" si="9"/>
        <v>#REF!</v>
      </c>
      <c r="O18" s="9"/>
      <c r="P18" s="9">
        <v>0</v>
      </c>
      <c r="Q18" s="37">
        <f t="shared" ref="Q18:Q24" si="10">O18*J18</f>
        <v>0</v>
      </c>
      <c r="R18" s="37">
        <f t="shared" ref="R18:R24" si="11">O18+Q18</f>
        <v>0</v>
      </c>
      <c r="S18" s="38" t="e">
        <f t="shared" si="3"/>
        <v>#REF!</v>
      </c>
      <c r="T18" s="242" t="e">
        <f t="shared" si="8"/>
        <v>#REF!</v>
      </c>
      <c r="U18" s="6">
        <f t="shared" si="4"/>
        <v>0</v>
      </c>
      <c r="V18" s="9"/>
      <c r="W18" s="25"/>
      <c r="X18" s="219">
        <f t="shared" si="5"/>
        <v>0</v>
      </c>
      <c r="Y18" s="11"/>
      <c r="Z18" s="9"/>
      <c r="AA18" s="6">
        <f t="shared" si="6"/>
        <v>0</v>
      </c>
      <c r="AB18" s="9"/>
      <c r="AC18" s="28">
        <f t="shared" si="7"/>
        <v>2019</v>
      </c>
    </row>
    <row r="19" spans="1:29" x14ac:dyDescent="0.2">
      <c r="A19" s="9" t="s">
        <v>137</v>
      </c>
      <c r="B19" s="23">
        <v>43576</v>
      </c>
      <c r="C19" s="9" t="s">
        <v>139</v>
      </c>
      <c r="D19" s="9" t="s">
        <v>24</v>
      </c>
      <c r="E19" s="9"/>
      <c r="F19" s="9" t="s">
        <v>213</v>
      </c>
      <c r="G19" s="13" t="s">
        <v>113</v>
      </c>
      <c r="H19" s="13" t="s">
        <v>112</v>
      </c>
      <c r="I19" s="13" t="s">
        <v>79</v>
      </c>
      <c r="J19" s="21">
        <f>IF(I19="",0%,VLOOKUP(I19,données!$A$71:$B$77,2))</f>
        <v>0.5</v>
      </c>
      <c r="K19" s="80"/>
      <c r="L19" s="37" t="e">
        <f>#REF!*#REF!</f>
        <v>#REF!</v>
      </c>
      <c r="M19" s="37" t="e">
        <f t="shared" si="0"/>
        <v>#REF!</v>
      </c>
      <c r="N19" s="38" t="e">
        <f t="shared" si="9"/>
        <v>#REF!</v>
      </c>
      <c r="O19" s="9"/>
      <c r="P19" s="9">
        <v>0</v>
      </c>
      <c r="Q19" s="37">
        <f t="shared" si="10"/>
        <v>0</v>
      </c>
      <c r="R19" s="37">
        <f t="shared" si="11"/>
        <v>0</v>
      </c>
      <c r="S19" s="38" t="e">
        <f t="shared" si="3"/>
        <v>#REF!</v>
      </c>
      <c r="T19" s="242" t="e">
        <f t="shared" si="8"/>
        <v>#REF!</v>
      </c>
      <c r="U19" s="6">
        <f t="shared" si="4"/>
        <v>0</v>
      </c>
      <c r="V19" s="9"/>
      <c r="W19" s="25"/>
      <c r="X19" s="219">
        <f t="shared" si="5"/>
        <v>0</v>
      </c>
      <c r="Y19" s="11"/>
      <c r="Z19" s="9"/>
      <c r="AA19" s="6">
        <f t="shared" si="6"/>
        <v>0</v>
      </c>
      <c r="AB19" s="9"/>
      <c r="AC19" s="28">
        <f t="shared" si="7"/>
        <v>2019</v>
      </c>
    </row>
    <row r="20" spans="1:29" x14ac:dyDescent="0.2">
      <c r="A20" s="9" t="s">
        <v>137</v>
      </c>
      <c r="B20" s="23">
        <v>43576</v>
      </c>
      <c r="C20" s="9" t="s">
        <v>86</v>
      </c>
      <c r="D20" s="9" t="s">
        <v>152</v>
      </c>
      <c r="E20" s="9"/>
      <c r="F20" s="9"/>
      <c r="G20" s="13" t="s">
        <v>114</v>
      </c>
      <c r="H20" s="13" t="s">
        <v>115</v>
      </c>
      <c r="I20" s="13" t="s">
        <v>79</v>
      </c>
      <c r="J20" s="21">
        <f>IF(I20="",0%,VLOOKUP(I20,données!$A$71:$B$77,2))</f>
        <v>0.5</v>
      </c>
      <c r="K20" s="80"/>
      <c r="L20" s="37" t="e">
        <f>#REF!*#REF!</f>
        <v>#REF!</v>
      </c>
      <c r="M20" s="37" t="e">
        <f t="shared" si="0"/>
        <v>#REF!</v>
      </c>
      <c r="N20" s="38" t="e">
        <f t="shared" si="9"/>
        <v>#REF!</v>
      </c>
      <c r="O20" s="9"/>
      <c r="P20" s="9">
        <v>0</v>
      </c>
      <c r="Q20" s="37">
        <f t="shared" si="10"/>
        <v>0</v>
      </c>
      <c r="R20" s="37">
        <f t="shared" si="11"/>
        <v>0</v>
      </c>
      <c r="S20" s="38" t="e">
        <f t="shared" si="3"/>
        <v>#REF!</v>
      </c>
      <c r="T20" s="242" t="e">
        <f t="shared" si="8"/>
        <v>#REF!</v>
      </c>
      <c r="U20" s="6">
        <f t="shared" si="4"/>
        <v>0</v>
      </c>
      <c r="V20" s="9"/>
      <c r="W20" s="25"/>
      <c r="X20" s="219">
        <f t="shared" si="5"/>
        <v>0</v>
      </c>
      <c r="Y20" s="11"/>
      <c r="Z20" s="9"/>
      <c r="AA20" s="6">
        <f t="shared" si="6"/>
        <v>0</v>
      </c>
      <c r="AB20" s="9"/>
      <c r="AC20" s="28">
        <f t="shared" si="7"/>
        <v>2019</v>
      </c>
    </row>
    <row r="21" spans="1:29" x14ac:dyDescent="0.2">
      <c r="A21" s="9" t="s">
        <v>137</v>
      </c>
      <c r="B21" s="23">
        <v>43576</v>
      </c>
      <c r="C21" s="9" t="s">
        <v>86</v>
      </c>
      <c r="D21" s="9" t="s">
        <v>152</v>
      </c>
      <c r="E21" s="9"/>
      <c r="F21" s="9"/>
      <c r="G21" s="13" t="s">
        <v>214</v>
      </c>
      <c r="H21" s="13" t="s">
        <v>215</v>
      </c>
      <c r="I21" s="13" t="s">
        <v>79</v>
      </c>
      <c r="J21" s="21">
        <f>IF(I21="",0%,VLOOKUP(I21,données!$A$71:$B$77,2))</f>
        <v>0.5</v>
      </c>
      <c r="K21" s="80"/>
      <c r="L21" s="37" t="e">
        <f>#REF!*#REF!</f>
        <v>#REF!</v>
      </c>
      <c r="M21" s="37" t="e">
        <f t="shared" si="0"/>
        <v>#REF!</v>
      </c>
      <c r="N21" s="38" t="e">
        <f t="shared" si="9"/>
        <v>#REF!</v>
      </c>
      <c r="O21" s="9"/>
      <c r="P21" s="9">
        <v>0</v>
      </c>
      <c r="Q21" s="37">
        <f t="shared" si="10"/>
        <v>0</v>
      </c>
      <c r="R21" s="37">
        <f t="shared" si="11"/>
        <v>0</v>
      </c>
      <c r="S21" s="38" t="e">
        <f t="shared" si="3"/>
        <v>#REF!</v>
      </c>
      <c r="T21" s="242" t="e">
        <f t="shared" si="8"/>
        <v>#REF!</v>
      </c>
      <c r="U21" s="6">
        <f t="shared" si="4"/>
        <v>0</v>
      </c>
      <c r="V21" s="9"/>
      <c r="W21" s="25"/>
      <c r="X21" s="219">
        <f t="shared" si="5"/>
        <v>0</v>
      </c>
      <c r="Y21" s="11"/>
      <c r="Z21" s="9"/>
      <c r="AA21" s="6">
        <f t="shared" si="6"/>
        <v>0</v>
      </c>
      <c r="AB21" s="9"/>
      <c r="AC21" s="28">
        <f t="shared" si="7"/>
        <v>2019</v>
      </c>
    </row>
    <row r="22" spans="1:29" x14ac:dyDescent="0.2">
      <c r="A22" s="9" t="s">
        <v>137</v>
      </c>
      <c r="B22" s="23">
        <v>43576</v>
      </c>
      <c r="C22" s="9" t="s">
        <v>86</v>
      </c>
      <c r="D22" s="9" t="s">
        <v>152</v>
      </c>
      <c r="E22" s="9"/>
      <c r="F22" s="9"/>
      <c r="G22" s="13" t="s">
        <v>218</v>
      </c>
      <c r="H22" s="13" t="s">
        <v>219</v>
      </c>
      <c r="I22" s="13" t="s">
        <v>79</v>
      </c>
      <c r="J22" s="21">
        <f>IF(I22="",0%,VLOOKUP(I22,données!$A$71:$B$77,2))</f>
        <v>0.5</v>
      </c>
      <c r="K22" s="80"/>
      <c r="L22" s="37" t="e">
        <f>#REF!*#REF!</f>
        <v>#REF!</v>
      </c>
      <c r="M22" s="37" t="e">
        <f t="shared" si="0"/>
        <v>#REF!</v>
      </c>
      <c r="N22" s="38" t="e">
        <f t="shared" si="9"/>
        <v>#REF!</v>
      </c>
      <c r="O22" s="9"/>
      <c r="P22" s="9">
        <v>0</v>
      </c>
      <c r="Q22" s="37">
        <f t="shared" si="10"/>
        <v>0</v>
      </c>
      <c r="R22" s="37">
        <f t="shared" si="11"/>
        <v>0</v>
      </c>
      <c r="S22" s="38" t="e">
        <f t="shared" si="3"/>
        <v>#REF!</v>
      </c>
      <c r="T22" s="242" t="e">
        <f t="shared" si="8"/>
        <v>#REF!</v>
      </c>
      <c r="U22" s="6">
        <f t="shared" si="4"/>
        <v>0</v>
      </c>
      <c r="V22" s="9"/>
      <c r="W22" s="25"/>
      <c r="X22" s="219">
        <f t="shared" si="5"/>
        <v>0</v>
      </c>
      <c r="Y22" s="11"/>
      <c r="Z22" s="9"/>
      <c r="AA22" s="6">
        <f t="shared" si="6"/>
        <v>0</v>
      </c>
      <c r="AB22" s="9"/>
      <c r="AC22" s="28">
        <f t="shared" si="7"/>
        <v>2019</v>
      </c>
    </row>
    <row r="23" spans="1:29" x14ac:dyDescent="0.2">
      <c r="A23" s="9" t="s">
        <v>137</v>
      </c>
      <c r="B23" s="23">
        <v>43576</v>
      </c>
      <c r="C23" s="9" t="s">
        <v>86</v>
      </c>
      <c r="D23" s="9" t="s">
        <v>152</v>
      </c>
      <c r="E23" s="9"/>
      <c r="F23" s="9"/>
      <c r="G23" s="13" t="s">
        <v>90</v>
      </c>
      <c r="H23" s="13" t="s">
        <v>91</v>
      </c>
      <c r="I23" s="13" t="s">
        <v>79</v>
      </c>
      <c r="J23" s="21">
        <f>IF(I23="",0%,VLOOKUP(I23,données!$A$71:$B$77,2))</f>
        <v>0.5</v>
      </c>
      <c r="K23" s="80"/>
      <c r="L23" s="37" t="e">
        <f>#REF!*#REF!</f>
        <v>#REF!</v>
      </c>
      <c r="M23" s="37" t="e">
        <f t="shared" si="0"/>
        <v>#REF!</v>
      </c>
      <c r="N23" s="38" t="e">
        <f t="shared" si="9"/>
        <v>#REF!</v>
      </c>
      <c r="O23" s="9"/>
      <c r="P23" s="9">
        <v>0</v>
      </c>
      <c r="Q23" s="37">
        <f t="shared" si="10"/>
        <v>0</v>
      </c>
      <c r="R23" s="37">
        <f t="shared" si="11"/>
        <v>0</v>
      </c>
      <c r="S23" s="38" t="e">
        <f t="shared" si="3"/>
        <v>#REF!</v>
      </c>
      <c r="T23" s="242" t="e">
        <f t="shared" si="8"/>
        <v>#REF!</v>
      </c>
      <c r="U23" s="6">
        <f t="shared" si="4"/>
        <v>0</v>
      </c>
      <c r="V23" s="9"/>
      <c r="W23" s="25"/>
      <c r="X23" s="219">
        <f t="shared" si="5"/>
        <v>0</v>
      </c>
      <c r="Y23" s="11"/>
      <c r="Z23" s="9"/>
      <c r="AA23" s="6">
        <f t="shared" si="6"/>
        <v>0</v>
      </c>
      <c r="AB23" s="9"/>
      <c r="AC23" s="28">
        <f t="shared" si="7"/>
        <v>2019</v>
      </c>
    </row>
    <row r="24" spans="1:29" x14ac:dyDescent="0.2">
      <c r="A24" s="9" t="s">
        <v>137</v>
      </c>
      <c r="B24" s="23">
        <v>43576</v>
      </c>
      <c r="C24" s="9" t="s">
        <v>87</v>
      </c>
      <c r="D24" s="9" t="s">
        <v>142</v>
      </c>
      <c r="E24" s="9"/>
      <c r="F24" s="9"/>
      <c r="G24" s="13" t="s">
        <v>216</v>
      </c>
      <c r="H24" s="13" t="s">
        <v>217</v>
      </c>
      <c r="I24" s="13" t="s">
        <v>79</v>
      </c>
      <c r="J24" s="21">
        <f>IF(I24="",0%,VLOOKUP(I24,données!$A$71:$B$77,2))</f>
        <v>0.5</v>
      </c>
      <c r="K24" s="80"/>
      <c r="L24" s="37" t="e">
        <f>#REF!*#REF!</f>
        <v>#REF!</v>
      </c>
      <c r="M24" s="37" t="e">
        <f t="shared" si="0"/>
        <v>#REF!</v>
      </c>
      <c r="N24" s="38" t="e">
        <f t="shared" si="9"/>
        <v>#REF!</v>
      </c>
      <c r="O24" s="9"/>
      <c r="P24" s="9">
        <v>0</v>
      </c>
      <c r="Q24" s="37">
        <f t="shared" si="10"/>
        <v>0</v>
      </c>
      <c r="R24" s="37">
        <f t="shared" si="11"/>
        <v>0</v>
      </c>
      <c r="S24" s="38" t="e">
        <f t="shared" si="3"/>
        <v>#REF!</v>
      </c>
      <c r="T24" s="242" t="e">
        <f t="shared" si="8"/>
        <v>#REF!</v>
      </c>
      <c r="U24" s="6">
        <f t="shared" si="4"/>
        <v>0</v>
      </c>
      <c r="V24" s="9"/>
      <c r="W24" s="25"/>
      <c r="X24" s="219">
        <f t="shared" si="5"/>
        <v>0</v>
      </c>
      <c r="Y24" s="11"/>
      <c r="Z24" s="9"/>
      <c r="AA24" s="6">
        <f t="shared" si="6"/>
        <v>0</v>
      </c>
      <c r="AB24" s="9"/>
      <c r="AC24" s="28">
        <f t="shared" si="7"/>
        <v>2019</v>
      </c>
    </row>
    <row r="25" spans="1:29" x14ac:dyDescent="0.2">
      <c r="A25" s="9" t="s">
        <v>198</v>
      </c>
      <c r="B25" s="23">
        <v>43610</v>
      </c>
      <c r="C25" s="9" t="s">
        <v>140</v>
      </c>
      <c r="D25" s="9" t="s">
        <v>36</v>
      </c>
      <c r="E25" s="9"/>
      <c r="F25" s="9"/>
      <c r="G25" s="13" t="s">
        <v>94</v>
      </c>
      <c r="H25" s="13" t="s">
        <v>95</v>
      </c>
      <c r="I25" s="13" t="s">
        <v>79</v>
      </c>
      <c r="J25" s="21">
        <f>IF(I25="",0%,VLOOKUP(I25,données!$A$71:$B$77,2))</f>
        <v>0.5</v>
      </c>
      <c r="K25" s="80">
        <v>3</v>
      </c>
      <c r="L25" s="37"/>
      <c r="M25" s="37"/>
      <c r="N25" s="38"/>
      <c r="O25" s="9"/>
      <c r="P25" s="9">
        <v>1</v>
      </c>
      <c r="Q25" s="37"/>
      <c r="R25" s="37"/>
      <c r="S25" s="38"/>
      <c r="T25" s="242">
        <f t="shared" si="8"/>
        <v>0</v>
      </c>
      <c r="U25" s="6"/>
      <c r="V25" s="9"/>
      <c r="W25" s="25"/>
      <c r="X25" s="219"/>
      <c r="Y25" s="11"/>
      <c r="Z25" s="9"/>
      <c r="AA25" s="6"/>
      <c r="AB25" s="9"/>
      <c r="AC25" s="28">
        <f t="shared" si="7"/>
        <v>2019</v>
      </c>
    </row>
    <row r="26" spans="1:29" x14ac:dyDescent="0.2">
      <c r="A26" s="9" t="s">
        <v>198</v>
      </c>
      <c r="B26" s="23">
        <v>43610</v>
      </c>
      <c r="C26" s="9" t="s">
        <v>138</v>
      </c>
      <c r="D26" s="9" t="s">
        <v>145</v>
      </c>
      <c r="E26" s="9"/>
      <c r="F26" s="9"/>
      <c r="G26" s="13" t="s">
        <v>110</v>
      </c>
      <c r="H26" s="13" t="s">
        <v>111</v>
      </c>
      <c r="I26" s="13" t="s">
        <v>79</v>
      </c>
      <c r="J26" s="21">
        <f>IF(I26="",0%,VLOOKUP(I26,données!$A$71:$B$77,2))</f>
        <v>0.5</v>
      </c>
      <c r="K26" s="80">
        <v>3</v>
      </c>
      <c r="L26" s="37"/>
      <c r="M26" s="37"/>
      <c r="N26" s="38"/>
      <c r="O26" s="9"/>
      <c r="P26" s="9">
        <v>1</v>
      </c>
      <c r="Q26" s="37"/>
      <c r="R26" s="37"/>
      <c r="S26" s="38"/>
      <c r="T26" s="242">
        <f t="shared" si="8"/>
        <v>0</v>
      </c>
      <c r="U26" s="6"/>
      <c r="V26" s="9"/>
      <c r="W26" s="25"/>
      <c r="X26" s="219"/>
      <c r="Y26" s="11"/>
      <c r="Z26" s="9"/>
      <c r="AA26" s="6"/>
      <c r="AB26" s="9"/>
      <c r="AC26" s="28">
        <f t="shared" si="7"/>
        <v>2019</v>
      </c>
    </row>
    <row r="27" spans="1:29" x14ac:dyDescent="0.2">
      <c r="A27" s="9" t="s">
        <v>198</v>
      </c>
      <c r="B27" s="23">
        <v>43610</v>
      </c>
      <c r="C27" s="9" t="s">
        <v>138</v>
      </c>
      <c r="D27" s="9" t="s">
        <v>28</v>
      </c>
      <c r="E27" s="9"/>
      <c r="F27" s="9"/>
      <c r="G27" s="13" t="s">
        <v>414</v>
      </c>
      <c r="H27" s="13" t="s">
        <v>415</v>
      </c>
      <c r="I27" s="13" t="s">
        <v>79</v>
      </c>
      <c r="J27" s="21">
        <f>IF(I27="",0%,VLOOKUP(I27,données!$A$71:$B$77,2))</f>
        <v>0.5</v>
      </c>
      <c r="K27" s="80">
        <v>1</v>
      </c>
      <c r="L27" s="37"/>
      <c r="M27" s="37"/>
      <c r="N27" s="38"/>
      <c r="O27" s="9"/>
      <c r="P27" s="9">
        <v>1</v>
      </c>
      <c r="Q27" s="37"/>
      <c r="R27" s="37"/>
      <c r="S27" s="38"/>
      <c r="T27" s="242">
        <f t="shared" si="8"/>
        <v>0</v>
      </c>
      <c r="U27" s="6"/>
      <c r="V27" s="9"/>
      <c r="W27" s="25"/>
      <c r="X27" s="219"/>
      <c r="Y27" s="11"/>
      <c r="Z27" s="9"/>
      <c r="AA27" s="6"/>
      <c r="AB27" s="9"/>
      <c r="AC27" s="28"/>
    </row>
    <row r="28" spans="1:29" x14ac:dyDescent="0.2">
      <c r="A28" s="9" t="s">
        <v>198</v>
      </c>
      <c r="B28" s="23">
        <v>43610</v>
      </c>
      <c r="C28" s="9" t="s">
        <v>138</v>
      </c>
      <c r="D28" s="9" t="s">
        <v>73</v>
      </c>
      <c r="E28" s="9"/>
      <c r="F28" s="9"/>
      <c r="G28" s="13" t="s">
        <v>416</v>
      </c>
      <c r="H28" s="13" t="s">
        <v>417</v>
      </c>
      <c r="I28" s="13" t="s">
        <v>79</v>
      </c>
      <c r="J28" s="21">
        <f>IF(I28="",0%,VLOOKUP(I28,données!$A$71:$B$77,2))</f>
        <v>0.5</v>
      </c>
      <c r="K28" s="80">
        <v>3</v>
      </c>
      <c r="L28" s="37"/>
      <c r="M28" s="37"/>
      <c r="N28" s="38"/>
      <c r="O28" s="9"/>
      <c r="P28" s="9">
        <v>1</v>
      </c>
      <c r="Q28" s="37"/>
      <c r="R28" s="37"/>
      <c r="S28" s="38"/>
      <c r="T28" s="242">
        <f t="shared" si="8"/>
        <v>0</v>
      </c>
      <c r="U28" s="6"/>
      <c r="V28" s="9"/>
      <c r="W28" s="25"/>
      <c r="X28" s="219"/>
      <c r="Y28" s="11"/>
      <c r="Z28" s="9"/>
      <c r="AA28" s="6"/>
      <c r="AB28" s="9"/>
      <c r="AC28" s="28"/>
    </row>
    <row r="29" spans="1:29" x14ac:dyDescent="0.2">
      <c r="A29" s="9" t="s">
        <v>198</v>
      </c>
      <c r="B29" s="23">
        <v>43610</v>
      </c>
      <c r="C29" s="9" t="s">
        <v>138</v>
      </c>
      <c r="D29" s="9" t="s">
        <v>26</v>
      </c>
      <c r="E29" s="9"/>
      <c r="F29" s="9"/>
      <c r="G29" s="13" t="s">
        <v>418</v>
      </c>
      <c r="H29" s="13" t="s">
        <v>419</v>
      </c>
      <c r="I29" s="13" t="s">
        <v>79</v>
      </c>
      <c r="J29" s="21">
        <f>IF(I29="",0%,VLOOKUP(I29,données!$A$71:$B$77,2))</f>
        <v>0.5</v>
      </c>
      <c r="K29" s="80">
        <v>3</v>
      </c>
      <c r="L29" s="37"/>
      <c r="M29" s="37"/>
      <c r="N29" s="38"/>
      <c r="O29" s="9"/>
      <c r="P29" s="9">
        <v>1</v>
      </c>
      <c r="Q29" s="37"/>
      <c r="R29" s="37"/>
      <c r="S29" s="38"/>
      <c r="T29" s="242">
        <f t="shared" si="8"/>
        <v>0</v>
      </c>
      <c r="U29" s="6"/>
      <c r="V29" s="9"/>
      <c r="W29" s="25"/>
      <c r="X29" s="219"/>
      <c r="Y29" s="11"/>
      <c r="Z29" s="9"/>
      <c r="AA29" s="6"/>
      <c r="AB29" s="9"/>
      <c r="AC29" s="28"/>
    </row>
    <row r="30" spans="1:29" x14ac:dyDescent="0.2">
      <c r="A30" s="9" t="s">
        <v>198</v>
      </c>
      <c r="B30" s="23">
        <v>43610</v>
      </c>
      <c r="C30" s="9" t="s">
        <v>86</v>
      </c>
      <c r="D30" s="9" t="s">
        <v>151</v>
      </c>
      <c r="E30" s="9" t="s">
        <v>63</v>
      </c>
      <c r="F30" s="9"/>
      <c r="G30" s="13" t="s">
        <v>424</v>
      </c>
      <c r="H30" s="13" t="s">
        <v>424</v>
      </c>
      <c r="I30" s="13" t="s">
        <v>79</v>
      </c>
      <c r="J30" s="21">
        <f>IF(I30="",0%,VLOOKUP(I30,données!$A$71:$B$77,2))</f>
        <v>0.5</v>
      </c>
      <c r="K30" s="80">
        <v>1</v>
      </c>
      <c r="L30" s="37"/>
      <c r="M30" s="37"/>
      <c r="N30" s="38"/>
      <c r="O30" s="9"/>
      <c r="P30" s="9">
        <v>1</v>
      </c>
      <c r="Q30" s="37"/>
      <c r="R30" s="37"/>
      <c r="S30" s="38"/>
      <c r="T30" s="242">
        <f t="shared" si="8"/>
        <v>0</v>
      </c>
      <c r="U30" s="6"/>
      <c r="V30" s="9"/>
      <c r="W30" s="25"/>
      <c r="X30" s="219"/>
      <c r="Y30" s="11"/>
      <c r="Z30" s="9"/>
      <c r="AA30" s="6"/>
      <c r="AB30" s="9"/>
      <c r="AC30" s="28"/>
    </row>
    <row r="31" spans="1:29" x14ac:dyDescent="0.2">
      <c r="A31" s="9" t="s">
        <v>198</v>
      </c>
      <c r="B31" s="23">
        <v>43610</v>
      </c>
      <c r="C31" s="9" t="s">
        <v>86</v>
      </c>
      <c r="D31" s="9" t="s">
        <v>151</v>
      </c>
      <c r="E31" s="9" t="s">
        <v>64</v>
      </c>
      <c r="F31" s="9"/>
      <c r="G31" s="13" t="s">
        <v>420</v>
      </c>
      <c r="H31" s="13" t="s">
        <v>421</v>
      </c>
      <c r="I31" s="13" t="s">
        <v>79</v>
      </c>
      <c r="J31" s="21">
        <f>IF(I31="",0%,VLOOKUP(I31,données!$A$71:$B$77,2))</f>
        <v>0.5</v>
      </c>
      <c r="K31" s="80">
        <v>1</v>
      </c>
      <c r="L31" s="37"/>
      <c r="M31" s="37"/>
      <c r="N31" s="38"/>
      <c r="O31" s="9"/>
      <c r="P31" s="9">
        <v>1</v>
      </c>
      <c r="Q31" s="37"/>
      <c r="R31" s="37"/>
      <c r="S31" s="38"/>
      <c r="T31" s="242">
        <f t="shared" si="8"/>
        <v>0</v>
      </c>
      <c r="U31" s="6"/>
      <c r="V31" s="9"/>
      <c r="W31" s="25"/>
      <c r="X31" s="219"/>
      <c r="Y31" s="11"/>
      <c r="Z31" s="9"/>
      <c r="AA31" s="6"/>
      <c r="AB31" s="9"/>
      <c r="AC31" s="28"/>
    </row>
    <row r="32" spans="1:29" x14ac:dyDescent="0.2">
      <c r="A32" s="9" t="s">
        <v>198</v>
      </c>
      <c r="B32" s="23">
        <v>43610</v>
      </c>
      <c r="C32" s="9" t="s">
        <v>86</v>
      </c>
      <c r="D32" s="9" t="s">
        <v>152</v>
      </c>
      <c r="E32" s="9" t="s">
        <v>43</v>
      </c>
      <c r="F32" s="9"/>
      <c r="G32" s="13" t="s">
        <v>422</v>
      </c>
      <c r="H32" s="13" t="s">
        <v>423</v>
      </c>
      <c r="I32" s="13" t="s">
        <v>79</v>
      </c>
      <c r="J32" s="21">
        <f>IF(I32="",0%,VLOOKUP(I32,données!$A$71:$B$77,2))</f>
        <v>0.5</v>
      </c>
      <c r="K32" s="80">
        <v>1</v>
      </c>
      <c r="L32" s="37"/>
      <c r="M32" s="37"/>
      <c r="N32" s="38"/>
      <c r="O32" s="9"/>
      <c r="P32" s="9">
        <v>1</v>
      </c>
      <c r="Q32" s="37"/>
      <c r="R32" s="37"/>
      <c r="S32" s="38"/>
      <c r="T32" s="242">
        <f t="shared" si="8"/>
        <v>0</v>
      </c>
      <c r="U32" s="6"/>
      <c r="V32" s="9"/>
      <c r="W32" s="25"/>
      <c r="X32" s="219"/>
      <c r="Y32" s="11"/>
      <c r="Z32" s="9"/>
      <c r="AA32" s="6"/>
      <c r="AB32" s="9"/>
      <c r="AC32" s="28"/>
    </row>
    <row r="33" spans="1:29" x14ac:dyDescent="0.2">
      <c r="A33" s="9" t="s">
        <v>191</v>
      </c>
      <c r="B33" s="23">
        <v>43618</v>
      </c>
      <c r="C33" s="9" t="s">
        <v>140</v>
      </c>
      <c r="D33" s="9" t="s">
        <v>36</v>
      </c>
      <c r="E33" s="9"/>
      <c r="F33" s="9"/>
      <c r="G33" s="13" t="s">
        <v>94</v>
      </c>
      <c r="H33" s="13" t="s">
        <v>95</v>
      </c>
      <c r="I33" s="13" t="s">
        <v>79</v>
      </c>
      <c r="J33" s="21">
        <f>IF(I33="",0%,VLOOKUP(I33,données!$A$71:$B$77,2))</f>
        <v>0.5</v>
      </c>
      <c r="K33" s="80"/>
      <c r="L33" s="37"/>
      <c r="M33" s="37"/>
      <c r="N33" s="38"/>
      <c r="O33" s="9"/>
      <c r="P33" s="9"/>
      <c r="Q33" s="37"/>
      <c r="R33" s="37"/>
      <c r="S33" s="38"/>
      <c r="T33" s="242">
        <f t="shared" si="8"/>
        <v>0</v>
      </c>
      <c r="U33" s="6"/>
      <c r="V33" s="9"/>
      <c r="W33" s="25"/>
      <c r="X33" s="219"/>
      <c r="Y33" s="11"/>
      <c r="Z33" s="9"/>
      <c r="AA33" s="6"/>
      <c r="AB33" s="9"/>
      <c r="AC33" s="28"/>
    </row>
    <row r="34" spans="1:29" x14ac:dyDescent="0.2">
      <c r="A34" s="9" t="s">
        <v>191</v>
      </c>
      <c r="B34" s="23">
        <v>43618</v>
      </c>
      <c r="C34" s="9" t="s">
        <v>433</v>
      </c>
      <c r="D34" s="9" t="s">
        <v>23</v>
      </c>
      <c r="E34" s="9"/>
      <c r="F34" s="9" t="s">
        <v>440</v>
      </c>
      <c r="G34" s="13" t="s">
        <v>110</v>
      </c>
      <c r="H34" s="13" t="s">
        <v>111</v>
      </c>
      <c r="I34" s="13" t="s">
        <v>79</v>
      </c>
      <c r="J34" s="21">
        <f>IF(I34="",0%,VLOOKUP(I34,données!$A$71:$B$77,2))</f>
        <v>0.5</v>
      </c>
      <c r="K34" s="80"/>
      <c r="L34" s="37"/>
      <c r="M34" s="37"/>
      <c r="N34" s="38"/>
      <c r="O34" s="9"/>
      <c r="P34" s="9"/>
      <c r="Q34" s="37"/>
      <c r="R34" s="37"/>
      <c r="S34" s="38"/>
      <c r="T34" s="242">
        <f t="shared" si="8"/>
        <v>0</v>
      </c>
      <c r="U34" s="6"/>
      <c r="V34" s="9"/>
      <c r="W34" s="25"/>
      <c r="X34" s="219"/>
      <c r="Y34" s="11"/>
      <c r="Z34" s="9"/>
      <c r="AA34" s="6"/>
      <c r="AB34" s="9"/>
      <c r="AC34" s="28"/>
    </row>
    <row r="35" spans="1:29" x14ac:dyDescent="0.2">
      <c r="A35" s="9" t="s">
        <v>191</v>
      </c>
      <c r="B35" s="23">
        <v>43618</v>
      </c>
      <c r="C35" s="9" t="s">
        <v>433</v>
      </c>
      <c r="D35" s="9" t="s">
        <v>24</v>
      </c>
      <c r="E35" s="9"/>
      <c r="F35" s="9" t="s">
        <v>441</v>
      </c>
      <c r="G35" s="13" t="s">
        <v>434</v>
      </c>
      <c r="H35" s="13" t="s">
        <v>439</v>
      </c>
      <c r="I35" s="13" t="s">
        <v>79</v>
      </c>
      <c r="J35" s="21">
        <f>IF(I35="",0%,VLOOKUP(I35,données!$A$71:$B$77,2))</f>
        <v>0.5</v>
      </c>
      <c r="K35" s="80"/>
      <c r="L35" s="37"/>
      <c r="M35" s="37"/>
      <c r="N35" s="38"/>
      <c r="O35" s="9"/>
      <c r="P35" s="9"/>
      <c r="Q35" s="37"/>
      <c r="R35" s="37"/>
      <c r="S35" s="38"/>
      <c r="T35" s="242">
        <f t="shared" si="8"/>
        <v>0</v>
      </c>
      <c r="U35" s="6"/>
      <c r="V35" s="9"/>
      <c r="W35" s="25"/>
      <c r="X35" s="219"/>
      <c r="Y35" s="11"/>
      <c r="Z35" s="9"/>
      <c r="AA35" s="6"/>
      <c r="AB35" s="9"/>
      <c r="AC35" s="28"/>
    </row>
    <row r="36" spans="1:29" x14ac:dyDescent="0.2">
      <c r="A36" s="9" t="s">
        <v>191</v>
      </c>
      <c r="B36" s="23">
        <v>43618</v>
      </c>
      <c r="C36" s="9" t="s">
        <v>433</v>
      </c>
      <c r="D36" s="9" t="s">
        <v>24</v>
      </c>
      <c r="E36" s="9"/>
      <c r="F36" s="9" t="s">
        <v>442</v>
      </c>
      <c r="G36" s="13" t="s">
        <v>435</v>
      </c>
      <c r="H36" s="13" t="s">
        <v>438</v>
      </c>
      <c r="I36" s="13" t="s">
        <v>444</v>
      </c>
      <c r="J36" s="21">
        <f>IF(I36="",0%,VLOOKUP(I36,données!$A$71:$B$77,2))</f>
        <v>0.15</v>
      </c>
      <c r="K36" s="80"/>
      <c r="L36" s="37"/>
      <c r="M36" s="37"/>
      <c r="N36" s="38"/>
      <c r="O36" s="9"/>
      <c r="P36" s="9"/>
      <c r="Q36" s="37"/>
      <c r="R36" s="37"/>
      <c r="S36" s="38"/>
      <c r="T36" s="242">
        <f t="shared" si="8"/>
        <v>0</v>
      </c>
      <c r="U36" s="6"/>
      <c r="V36" s="9"/>
      <c r="W36" s="25"/>
      <c r="X36" s="219"/>
      <c r="Y36" s="11"/>
      <c r="Z36" s="9"/>
      <c r="AA36" s="6"/>
      <c r="AB36" s="9"/>
      <c r="AC36" s="28"/>
    </row>
    <row r="37" spans="1:29" x14ac:dyDescent="0.2">
      <c r="A37" s="9" t="s">
        <v>191</v>
      </c>
      <c r="B37" s="23">
        <v>43618</v>
      </c>
      <c r="C37" s="9" t="s">
        <v>433</v>
      </c>
      <c r="D37" s="9" t="s">
        <v>25</v>
      </c>
      <c r="E37" s="9"/>
      <c r="F37" s="9" t="s">
        <v>443</v>
      </c>
      <c r="G37" s="13" t="s">
        <v>436</v>
      </c>
      <c r="H37" s="13" t="s">
        <v>437</v>
      </c>
      <c r="I37" s="13" t="s">
        <v>79</v>
      </c>
      <c r="J37" s="21">
        <f>IF(I37="",0%,VLOOKUP(I37,données!$A$71:$B$77,2))</f>
        <v>0.5</v>
      </c>
      <c r="K37" s="80"/>
      <c r="L37" s="37"/>
      <c r="M37" s="37"/>
      <c r="N37" s="38"/>
      <c r="O37" s="9"/>
      <c r="P37" s="9"/>
      <c r="Q37" s="37"/>
      <c r="R37" s="37"/>
      <c r="S37" s="38"/>
      <c r="T37" s="242">
        <f t="shared" si="8"/>
        <v>0</v>
      </c>
      <c r="U37" s="6"/>
      <c r="V37" s="9"/>
      <c r="W37" s="25"/>
      <c r="X37" s="219"/>
      <c r="Y37" s="11"/>
      <c r="Z37" s="9"/>
      <c r="AA37" s="6"/>
      <c r="AB37" s="9"/>
      <c r="AC37" s="28"/>
    </row>
    <row r="38" spans="1:29" x14ac:dyDescent="0.2">
      <c r="A38" s="9" t="s">
        <v>191</v>
      </c>
      <c r="B38" s="23">
        <v>43618</v>
      </c>
      <c r="C38" s="9" t="s">
        <v>224</v>
      </c>
      <c r="D38" s="9" t="s">
        <v>152</v>
      </c>
      <c r="E38" s="9" t="s">
        <v>43</v>
      </c>
      <c r="F38" s="9"/>
      <c r="G38" s="13" t="s">
        <v>90</v>
      </c>
      <c r="H38" s="13" t="s">
        <v>91</v>
      </c>
      <c r="I38" s="13" t="s">
        <v>79</v>
      </c>
      <c r="J38" s="21">
        <f>IF(I38="",0%,VLOOKUP(I38,données!$A$71:$B$77,2))</f>
        <v>0.5</v>
      </c>
      <c r="K38" s="80"/>
      <c r="L38" s="37"/>
      <c r="M38" s="37"/>
      <c r="N38" s="38"/>
      <c r="O38" s="9"/>
      <c r="P38" s="9"/>
      <c r="Q38" s="37"/>
      <c r="R38" s="37"/>
      <c r="S38" s="38"/>
      <c r="T38" s="242">
        <f t="shared" si="8"/>
        <v>0</v>
      </c>
      <c r="U38" s="6"/>
      <c r="V38" s="9"/>
      <c r="W38" s="25"/>
      <c r="X38" s="219"/>
      <c r="Y38" s="11"/>
      <c r="Z38" s="9"/>
      <c r="AA38" s="6"/>
      <c r="AB38" s="9"/>
      <c r="AC38" s="28"/>
    </row>
    <row r="39" spans="1:29" x14ac:dyDescent="0.2">
      <c r="A39" s="9" t="s">
        <v>191</v>
      </c>
      <c r="B39" s="23">
        <v>43618</v>
      </c>
      <c r="C39" s="9" t="s">
        <v>224</v>
      </c>
      <c r="D39" s="9" t="s">
        <v>152</v>
      </c>
      <c r="E39" s="9" t="s">
        <v>57</v>
      </c>
      <c r="F39" s="9"/>
      <c r="G39" s="13" t="s">
        <v>448</v>
      </c>
      <c r="H39" s="13" t="s">
        <v>449</v>
      </c>
      <c r="I39" s="13" t="s">
        <v>79</v>
      </c>
      <c r="J39" s="21">
        <f>IF(I39="",0%,VLOOKUP(I39,données!$A$71:$B$77,2))</f>
        <v>0.5</v>
      </c>
      <c r="K39" s="80"/>
      <c r="L39" s="37"/>
      <c r="M39" s="37"/>
      <c r="N39" s="38"/>
      <c r="O39" s="9"/>
      <c r="P39" s="9"/>
      <c r="Q39" s="37"/>
      <c r="R39" s="37"/>
      <c r="S39" s="38"/>
      <c r="T39" s="242">
        <f t="shared" si="8"/>
        <v>0</v>
      </c>
      <c r="U39" s="6"/>
      <c r="V39" s="9"/>
      <c r="W39" s="25"/>
      <c r="X39" s="219"/>
      <c r="Y39" s="11"/>
      <c r="Z39" s="9"/>
      <c r="AA39" s="6"/>
      <c r="AB39" s="9"/>
      <c r="AC39" s="28"/>
    </row>
    <row r="40" spans="1:29" x14ac:dyDescent="0.2">
      <c r="A40" s="9" t="s">
        <v>191</v>
      </c>
      <c r="B40" s="23">
        <v>43618</v>
      </c>
      <c r="C40" s="9" t="s">
        <v>224</v>
      </c>
      <c r="D40" s="9" t="s">
        <v>152</v>
      </c>
      <c r="E40" s="9" t="s">
        <v>59</v>
      </c>
      <c r="F40" s="9"/>
      <c r="G40" s="13" t="s">
        <v>233</v>
      </c>
      <c r="H40" s="13" t="s">
        <v>234</v>
      </c>
      <c r="I40" s="13" t="s">
        <v>79</v>
      </c>
      <c r="J40" s="21">
        <f>IF(I40="",0%,VLOOKUP(I40,données!$A$71:$B$77,2))</f>
        <v>0.5</v>
      </c>
      <c r="K40" s="80"/>
      <c r="L40" s="37"/>
      <c r="M40" s="37"/>
      <c r="N40" s="38"/>
      <c r="O40" s="9"/>
      <c r="P40" s="9"/>
      <c r="Q40" s="37"/>
      <c r="R40" s="37"/>
      <c r="S40" s="38"/>
      <c r="T40" s="242">
        <f t="shared" si="8"/>
        <v>0</v>
      </c>
      <c r="U40" s="6"/>
      <c r="V40" s="9"/>
      <c r="W40" s="25"/>
      <c r="X40" s="219"/>
      <c r="Y40" s="11"/>
      <c r="Z40" s="9"/>
      <c r="AA40" s="6"/>
      <c r="AB40" s="9"/>
      <c r="AC40" s="28"/>
    </row>
    <row r="41" spans="1:29" x14ac:dyDescent="0.2">
      <c r="A41" s="9" t="s">
        <v>191</v>
      </c>
      <c r="B41" s="23">
        <v>43618</v>
      </c>
      <c r="C41" s="9" t="s">
        <v>224</v>
      </c>
      <c r="D41" s="9" t="s">
        <v>152</v>
      </c>
      <c r="E41" s="9" t="s">
        <v>12</v>
      </c>
      <c r="F41" s="9"/>
      <c r="G41" s="13" t="s">
        <v>260</v>
      </c>
      <c r="H41" s="13" t="s">
        <v>261</v>
      </c>
      <c r="I41" s="13" t="s">
        <v>79</v>
      </c>
      <c r="J41" s="21">
        <f>IF(I41="",0%,VLOOKUP(I41,données!$A$71:$B$77,2))</f>
        <v>0.5</v>
      </c>
      <c r="K41" s="80"/>
      <c r="L41" s="37"/>
      <c r="M41" s="37"/>
      <c r="N41" s="38"/>
      <c r="O41" s="9"/>
      <c r="P41" s="9"/>
      <c r="Q41" s="37"/>
      <c r="R41" s="37"/>
      <c r="S41" s="38"/>
      <c r="T41" s="242">
        <f t="shared" si="8"/>
        <v>0</v>
      </c>
      <c r="U41" s="6"/>
      <c r="V41" s="9"/>
      <c r="W41" s="25"/>
      <c r="X41" s="219"/>
      <c r="Y41" s="11"/>
      <c r="Z41" s="9"/>
      <c r="AA41" s="6"/>
      <c r="AB41" s="9"/>
      <c r="AC41" s="28"/>
    </row>
    <row r="42" spans="1:29" x14ac:dyDescent="0.2">
      <c r="A42" s="9" t="s">
        <v>191</v>
      </c>
      <c r="B42" s="23">
        <v>43618</v>
      </c>
      <c r="C42" s="9" t="s">
        <v>224</v>
      </c>
      <c r="D42" s="9" t="s">
        <v>151</v>
      </c>
      <c r="E42" s="9" t="s">
        <v>10</v>
      </c>
      <c r="F42" s="9"/>
      <c r="G42" s="13" t="s">
        <v>273</v>
      </c>
      <c r="H42" s="13" t="s">
        <v>274</v>
      </c>
      <c r="I42" s="13" t="s">
        <v>79</v>
      </c>
      <c r="J42" s="21">
        <f>IF(I42="",0%,VLOOKUP(I42,données!$A$71:$B$77,2))</f>
        <v>0.5</v>
      </c>
      <c r="K42" s="80"/>
      <c r="L42" s="37"/>
      <c r="M42" s="37"/>
      <c r="N42" s="38"/>
      <c r="O42" s="9"/>
      <c r="P42" s="9"/>
      <c r="Q42" s="37"/>
      <c r="R42" s="37"/>
      <c r="S42" s="38"/>
      <c r="T42" s="242">
        <f t="shared" si="8"/>
        <v>0</v>
      </c>
      <c r="U42" s="6"/>
      <c r="V42" s="9"/>
      <c r="W42" s="25"/>
      <c r="X42" s="219"/>
      <c r="Y42" s="11"/>
      <c r="Z42" s="9"/>
      <c r="AA42" s="6"/>
      <c r="AB42" s="9"/>
      <c r="AC42" s="28"/>
    </row>
    <row r="43" spans="1:29" x14ac:dyDescent="0.2">
      <c r="A43" s="9" t="s">
        <v>191</v>
      </c>
      <c r="B43" s="23">
        <v>43618</v>
      </c>
      <c r="C43" s="9" t="s">
        <v>224</v>
      </c>
      <c r="D43" s="9" t="s">
        <v>151</v>
      </c>
      <c r="E43" s="9" t="s">
        <v>10</v>
      </c>
      <c r="F43" s="9"/>
      <c r="G43" s="13" t="s">
        <v>275</v>
      </c>
      <c r="H43" s="13" t="s">
        <v>276</v>
      </c>
      <c r="I43" s="13" t="s">
        <v>79</v>
      </c>
      <c r="J43" s="21">
        <f>IF(I43="",0%,VLOOKUP(I43,données!$A$71:$B$77,2))</f>
        <v>0.5</v>
      </c>
      <c r="K43" s="80"/>
      <c r="L43" s="37"/>
      <c r="M43" s="37"/>
      <c r="N43" s="38"/>
      <c r="O43" s="9"/>
      <c r="P43" s="9"/>
      <c r="Q43" s="37"/>
      <c r="R43" s="37"/>
      <c r="S43" s="38"/>
      <c r="T43" s="242">
        <f t="shared" si="8"/>
        <v>0</v>
      </c>
      <c r="U43" s="6"/>
      <c r="V43" s="9"/>
      <c r="W43" s="25"/>
      <c r="X43" s="219"/>
      <c r="Y43" s="11"/>
      <c r="Z43" s="9"/>
      <c r="AA43" s="6"/>
      <c r="AB43" s="9"/>
      <c r="AC43" s="28"/>
    </row>
    <row r="44" spans="1:29" x14ac:dyDescent="0.2">
      <c r="A44" s="9" t="s">
        <v>191</v>
      </c>
      <c r="B44" s="23">
        <v>43618</v>
      </c>
      <c r="C44" s="9" t="s">
        <v>224</v>
      </c>
      <c r="D44" s="9" t="s">
        <v>151</v>
      </c>
      <c r="E44" s="9" t="s">
        <v>63</v>
      </c>
      <c r="F44" s="9"/>
      <c r="G44" s="13" t="s">
        <v>282</v>
      </c>
      <c r="H44" s="13" t="s">
        <v>283</v>
      </c>
      <c r="I44" s="13" t="s">
        <v>79</v>
      </c>
      <c r="J44" s="21">
        <f>IF(I44="",0%,VLOOKUP(I44,données!$A$71:$B$77,2))</f>
        <v>0.5</v>
      </c>
      <c r="K44" s="80"/>
      <c r="L44" s="37"/>
      <c r="M44" s="37"/>
      <c r="N44" s="38"/>
      <c r="O44" s="9"/>
      <c r="P44" s="9"/>
      <c r="Q44" s="37"/>
      <c r="R44" s="37"/>
      <c r="S44" s="38"/>
      <c r="T44" s="242">
        <f t="shared" si="8"/>
        <v>0</v>
      </c>
      <c r="U44" s="6"/>
      <c r="V44" s="9"/>
      <c r="W44" s="25"/>
      <c r="X44" s="219"/>
      <c r="Y44" s="11"/>
      <c r="Z44" s="9"/>
      <c r="AA44" s="6"/>
      <c r="AB44" s="9"/>
      <c r="AC44" s="28"/>
    </row>
    <row r="45" spans="1:29" x14ac:dyDescent="0.2">
      <c r="A45" s="9" t="s">
        <v>191</v>
      </c>
      <c r="B45" s="23">
        <v>43618</v>
      </c>
      <c r="C45" s="9" t="s">
        <v>224</v>
      </c>
      <c r="D45" s="9" t="s">
        <v>151</v>
      </c>
      <c r="E45" s="9" t="s">
        <v>63</v>
      </c>
      <c r="F45" s="9"/>
      <c r="G45" s="13" t="s">
        <v>284</v>
      </c>
      <c r="H45" s="13" t="s">
        <v>285</v>
      </c>
      <c r="I45" s="13"/>
      <c r="J45" s="21">
        <f>IF(I45="",0%,VLOOKUP(I45,données!$A$71:$B$77,2))</f>
        <v>0</v>
      </c>
      <c r="K45" s="80"/>
      <c r="L45" s="37"/>
      <c r="M45" s="37"/>
      <c r="N45" s="38"/>
      <c r="O45" s="9"/>
      <c r="P45" s="9"/>
      <c r="Q45" s="37"/>
      <c r="R45" s="37"/>
      <c r="S45" s="38"/>
      <c r="T45" s="242">
        <f t="shared" si="8"/>
        <v>0</v>
      </c>
      <c r="U45" s="6"/>
      <c r="V45" s="9"/>
      <c r="W45" s="25"/>
      <c r="X45" s="219"/>
      <c r="Y45" s="11"/>
      <c r="Z45" s="9"/>
      <c r="AA45" s="6"/>
      <c r="AB45" s="9"/>
      <c r="AC45" s="28"/>
    </row>
    <row r="46" spans="1:29" x14ac:dyDescent="0.2">
      <c r="A46" s="9" t="s">
        <v>191</v>
      </c>
      <c r="B46" s="23">
        <v>43618</v>
      </c>
      <c r="C46" s="9" t="s">
        <v>224</v>
      </c>
      <c r="D46" s="9" t="s">
        <v>151</v>
      </c>
      <c r="E46" s="9" t="s">
        <v>63</v>
      </c>
      <c r="F46" s="9"/>
      <c r="G46" s="13" t="s">
        <v>424</v>
      </c>
      <c r="H46" s="13" t="s">
        <v>424</v>
      </c>
      <c r="I46" s="13"/>
      <c r="J46" s="21">
        <f>IF(I46="",0%,VLOOKUP(I46,données!$A$71:$B$77,2))</f>
        <v>0</v>
      </c>
      <c r="K46" s="80"/>
      <c r="L46" s="37"/>
      <c r="M46" s="37"/>
      <c r="N46" s="38"/>
      <c r="O46" s="9"/>
      <c r="P46" s="9"/>
      <c r="Q46" s="37"/>
      <c r="R46" s="37"/>
      <c r="S46" s="38"/>
      <c r="T46" s="242">
        <f t="shared" si="8"/>
        <v>0</v>
      </c>
      <c r="U46" s="6"/>
      <c r="V46" s="9"/>
      <c r="W46" s="25"/>
      <c r="X46" s="219"/>
      <c r="Y46" s="11"/>
      <c r="Z46" s="9"/>
      <c r="AA46" s="6"/>
      <c r="AB46" s="9"/>
      <c r="AC46" s="28"/>
    </row>
    <row r="47" spans="1:29" x14ac:dyDescent="0.2">
      <c r="A47" s="9" t="s">
        <v>191</v>
      </c>
      <c r="B47" s="23">
        <v>43618</v>
      </c>
      <c r="C47" s="9" t="s">
        <v>224</v>
      </c>
      <c r="D47" s="9" t="s">
        <v>151</v>
      </c>
      <c r="E47" s="9" t="s">
        <v>64</v>
      </c>
      <c r="F47" s="9"/>
      <c r="G47" s="13" t="s">
        <v>294</v>
      </c>
      <c r="H47" s="13" t="s">
        <v>295</v>
      </c>
      <c r="I47" s="13" t="s">
        <v>79</v>
      </c>
      <c r="J47" s="21">
        <f>IF(I47="",0%,VLOOKUP(I47,données!$A$71:$B$77,2))</f>
        <v>0.5</v>
      </c>
      <c r="K47" s="80"/>
      <c r="L47" s="37"/>
      <c r="M47" s="37"/>
      <c r="N47" s="38"/>
      <c r="O47" s="9"/>
      <c r="P47" s="9"/>
      <c r="Q47" s="37"/>
      <c r="R47" s="37"/>
      <c r="S47" s="38"/>
      <c r="T47" s="242">
        <f t="shared" si="8"/>
        <v>0</v>
      </c>
      <c r="U47" s="6"/>
      <c r="V47" s="9"/>
      <c r="W47" s="25"/>
      <c r="X47" s="219"/>
      <c r="Y47" s="11"/>
      <c r="Z47" s="9"/>
      <c r="AA47" s="6"/>
      <c r="AB47" s="9"/>
      <c r="AC47" s="28"/>
    </row>
    <row r="48" spans="1:29" x14ac:dyDescent="0.2">
      <c r="A48" s="9" t="s">
        <v>191</v>
      </c>
      <c r="B48" s="23">
        <v>43618</v>
      </c>
      <c r="C48" s="9" t="s">
        <v>224</v>
      </c>
      <c r="D48" s="9" t="s">
        <v>151</v>
      </c>
      <c r="E48" s="9" t="s">
        <v>64</v>
      </c>
      <c r="F48" s="9"/>
      <c r="G48" s="13" t="s">
        <v>218</v>
      </c>
      <c r="H48" s="13" t="s">
        <v>277</v>
      </c>
      <c r="I48" s="13" t="s">
        <v>80</v>
      </c>
      <c r="J48" s="21">
        <f>IF(I48="",0%,VLOOKUP(I48,données!$A$71:$B$77,2))</f>
        <v>0.4</v>
      </c>
      <c r="K48" s="80"/>
      <c r="L48" s="37"/>
      <c r="M48" s="37"/>
      <c r="N48" s="38"/>
      <c r="O48" s="9"/>
      <c r="P48" s="9"/>
      <c r="Q48" s="37"/>
      <c r="R48" s="37"/>
      <c r="S48" s="38"/>
      <c r="T48" s="242">
        <f t="shared" si="8"/>
        <v>0</v>
      </c>
      <c r="U48" s="6"/>
      <c r="V48" s="9"/>
      <c r="W48" s="25"/>
      <c r="X48" s="219"/>
      <c r="Y48" s="11"/>
      <c r="Z48" s="9"/>
      <c r="AA48" s="6"/>
      <c r="AB48" s="9"/>
      <c r="AC48" s="28"/>
    </row>
    <row r="49" spans="1:29" x14ac:dyDescent="0.2">
      <c r="A49" s="9" t="s">
        <v>191</v>
      </c>
      <c r="B49" s="23">
        <v>43618</v>
      </c>
      <c r="C49" s="9" t="s">
        <v>224</v>
      </c>
      <c r="D49" s="9" t="s">
        <v>151</v>
      </c>
      <c r="E49" s="9" t="s">
        <v>11</v>
      </c>
      <c r="F49" s="9"/>
      <c r="G49" s="13" t="s">
        <v>238</v>
      </c>
      <c r="H49" s="13" t="s">
        <v>268</v>
      </c>
      <c r="I49" s="13" t="s">
        <v>79</v>
      </c>
      <c r="J49" s="21">
        <f>IF(I49="",0%,VLOOKUP(I49,données!$A$71:$B$77,2))</f>
        <v>0.5</v>
      </c>
      <c r="K49" s="80"/>
      <c r="L49" s="37"/>
      <c r="M49" s="37"/>
      <c r="N49" s="38"/>
      <c r="O49" s="9"/>
      <c r="P49" s="9"/>
      <c r="Q49" s="37"/>
      <c r="R49" s="37"/>
      <c r="S49" s="38"/>
      <c r="T49" s="242">
        <f t="shared" si="8"/>
        <v>0</v>
      </c>
      <c r="U49" s="6"/>
      <c r="V49" s="9"/>
      <c r="W49" s="25"/>
      <c r="X49" s="219"/>
      <c r="Y49" s="11"/>
      <c r="Z49" s="9"/>
      <c r="AA49" s="6"/>
      <c r="AB49" s="9"/>
      <c r="AC49" s="28"/>
    </row>
    <row r="50" spans="1:29" x14ac:dyDescent="0.2">
      <c r="A50" s="9" t="s">
        <v>191</v>
      </c>
      <c r="B50" s="23">
        <v>43618</v>
      </c>
      <c r="C50" s="9" t="s">
        <v>224</v>
      </c>
      <c r="D50" s="9" t="s">
        <v>151</v>
      </c>
      <c r="E50" s="9" t="s">
        <v>12</v>
      </c>
      <c r="F50" s="9"/>
      <c r="G50" s="13"/>
      <c r="H50" s="13"/>
      <c r="I50" s="13"/>
      <c r="J50" s="21">
        <f>IF(I50="",0%,VLOOKUP(I50,données!$A$71:$B$77,2))</f>
        <v>0</v>
      </c>
      <c r="K50" s="80"/>
      <c r="L50" s="37"/>
      <c r="M50" s="37"/>
      <c r="N50" s="38"/>
      <c r="O50" s="9"/>
      <c r="P50" s="9"/>
      <c r="Q50" s="37"/>
      <c r="R50" s="37"/>
      <c r="S50" s="38"/>
      <c r="T50" s="242">
        <f t="shared" si="8"/>
        <v>0</v>
      </c>
      <c r="U50" s="6"/>
      <c r="V50" s="9"/>
      <c r="W50" s="25"/>
      <c r="X50" s="219"/>
      <c r="Y50" s="11"/>
      <c r="Z50" s="9"/>
      <c r="AA50" s="6"/>
      <c r="AB50" s="9"/>
      <c r="AC50" s="28"/>
    </row>
    <row r="51" spans="1:29" x14ac:dyDescent="0.2">
      <c r="A51" s="9" t="s">
        <v>191</v>
      </c>
      <c r="B51" s="23">
        <v>43618</v>
      </c>
      <c r="C51" s="9" t="s">
        <v>224</v>
      </c>
      <c r="D51" s="9" t="s">
        <v>151</v>
      </c>
      <c r="E51" s="9" t="s">
        <v>13</v>
      </c>
      <c r="F51" s="9"/>
      <c r="G51" s="13" t="s">
        <v>252</v>
      </c>
      <c r="H51" s="13" t="s">
        <v>253</v>
      </c>
      <c r="I51" s="13" t="s">
        <v>79</v>
      </c>
      <c r="J51" s="21">
        <f>IF(I51="",0%,VLOOKUP(I51,données!$A$71:$B$77,2))</f>
        <v>0.5</v>
      </c>
      <c r="K51" s="80"/>
      <c r="L51" s="37"/>
      <c r="M51" s="37"/>
      <c r="N51" s="38"/>
      <c r="O51" s="9"/>
      <c r="P51" s="9"/>
      <c r="Q51" s="37"/>
      <c r="R51" s="37"/>
      <c r="S51" s="38"/>
      <c r="T51" s="242">
        <f t="shared" si="8"/>
        <v>0</v>
      </c>
      <c r="U51" s="6"/>
      <c r="V51" s="9"/>
      <c r="W51" s="25"/>
      <c r="X51" s="219"/>
      <c r="Y51" s="11"/>
      <c r="Z51" s="9"/>
      <c r="AA51" s="6"/>
      <c r="AB51" s="9"/>
      <c r="AC51" s="28"/>
    </row>
    <row r="52" spans="1:29" x14ac:dyDescent="0.2">
      <c r="A52" s="9" t="s">
        <v>191</v>
      </c>
      <c r="B52" s="23">
        <v>43618</v>
      </c>
      <c r="C52" s="9" t="s">
        <v>224</v>
      </c>
      <c r="D52" s="9" t="s">
        <v>304</v>
      </c>
      <c r="E52" s="9" t="s">
        <v>16</v>
      </c>
      <c r="F52" s="9"/>
      <c r="G52" s="13" t="s">
        <v>446</v>
      </c>
      <c r="H52" s="13" t="s">
        <v>447</v>
      </c>
      <c r="I52" s="13" t="s">
        <v>79</v>
      </c>
      <c r="J52" s="21">
        <f>IF(I52="",0%,VLOOKUP(I52,données!$A$71:$B$77,2))</f>
        <v>0.5</v>
      </c>
      <c r="K52" s="80"/>
      <c r="L52" s="37"/>
      <c r="M52" s="37"/>
      <c r="N52" s="38"/>
      <c r="O52" s="9"/>
      <c r="P52" s="9"/>
      <c r="Q52" s="37"/>
      <c r="R52" s="37"/>
      <c r="S52" s="38"/>
      <c r="T52" s="242">
        <f t="shared" si="8"/>
        <v>0</v>
      </c>
      <c r="U52" s="6"/>
      <c r="V52" s="9"/>
      <c r="W52" s="25"/>
      <c r="X52" s="219"/>
      <c r="Y52" s="11"/>
      <c r="Z52" s="9"/>
      <c r="AA52" s="6"/>
      <c r="AB52" s="9"/>
      <c r="AC52" s="28"/>
    </row>
    <row r="53" spans="1:29" x14ac:dyDescent="0.2">
      <c r="A53" s="9" t="s">
        <v>191</v>
      </c>
      <c r="B53" s="23">
        <v>43618</v>
      </c>
      <c r="C53" s="9" t="s">
        <v>224</v>
      </c>
      <c r="D53" s="9" t="s">
        <v>304</v>
      </c>
      <c r="E53" s="9" t="s">
        <v>17</v>
      </c>
      <c r="F53" s="9"/>
      <c r="G53" s="13" t="s">
        <v>278</v>
      </c>
      <c r="H53" s="13" t="s">
        <v>297</v>
      </c>
      <c r="I53" s="13" t="s">
        <v>79</v>
      </c>
      <c r="J53" s="21">
        <f>IF(I53="",0%,VLOOKUP(I53,données!$A$71:$B$77,2))</f>
        <v>0.5</v>
      </c>
      <c r="K53" s="80"/>
      <c r="L53" s="37"/>
      <c r="M53" s="37"/>
      <c r="N53" s="38"/>
      <c r="O53" s="9"/>
      <c r="P53" s="9"/>
      <c r="Q53" s="37"/>
      <c r="R53" s="37"/>
      <c r="S53" s="38"/>
      <c r="T53" s="242">
        <f t="shared" si="8"/>
        <v>0</v>
      </c>
      <c r="U53" s="6"/>
      <c r="V53" s="9"/>
      <c r="W53" s="25"/>
      <c r="X53" s="219"/>
      <c r="Y53" s="11"/>
      <c r="Z53" s="9"/>
      <c r="AA53" s="6"/>
      <c r="AB53" s="9"/>
      <c r="AC53" s="28"/>
    </row>
    <row r="54" spans="1:29" x14ac:dyDescent="0.2">
      <c r="A54" s="9" t="s">
        <v>191</v>
      </c>
      <c r="B54" s="23">
        <v>43618</v>
      </c>
      <c r="C54" s="9" t="s">
        <v>86</v>
      </c>
      <c r="D54" s="9" t="s">
        <v>153</v>
      </c>
      <c r="E54" s="9" t="s">
        <v>20</v>
      </c>
      <c r="F54" s="9"/>
      <c r="G54" s="13" t="s">
        <v>296</v>
      </c>
      <c r="H54" s="13" t="s">
        <v>297</v>
      </c>
      <c r="I54" s="13" t="s">
        <v>79</v>
      </c>
      <c r="J54" s="21">
        <f>IF(I54="",0%,VLOOKUP(I54,données!$A$71:$B$77,2))</f>
        <v>0.5</v>
      </c>
      <c r="K54" s="80"/>
      <c r="L54" s="37"/>
      <c r="M54" s="37"/>
      <c r="N54" s="38"/>
      <c r="O54" s="9"/>
      <c r="P54" s="9"/>
      <c r="Q54" s="37"/>
      <c r="R54" s="37"/>
      <c r="S54" s="38"/>
      <c r="T54" s="242">
        <f t="shared" si="8"/>
        <v>0</v>
      </c>
      <c r="U54" s="6"/>
      <c r="V54" s="9"/>
      <c r="W54" s="25"/>
      <c r="X54" s="219"/>
      <c r="Y54" s="11"/>
      <c r="Z54" s="9"/>
      <c r="AA54" s="6"/>
      <c r="AB54" s="9"/>
      <c r="AC54" s="28"/>
    </row>
    <row r="55" spans="1:29" x14ac:dyDescent="0.2">
      <c r="A55" s="9" t="s">
        <v>191</v>
      </c>
      <c r="B55" s="23">
        <v>43618</v>
      </c>
      <c r="C55" s="9" t="s">
        <v>87</v>
      </c>
      <c r="D55" s="9" t="s">
        <v>144</v>
      </c>
      <c r="E55" s="9"/>
      <c r="F55" s="9"/>
      <c r="G55" s="13" t="s">
        <v>445</v>
      </c>
      <c r="H55" s="13"/>
      <c r="I55" s="13" t="s">
        <v>79</v>
      </c>
      <c r="J55" s="21">
        <f>IF(I55="",0%,VLOOKUP(I55,données!$A$71:$B$77,2))</f>
        <v>0.5</v>
      </c>
      <c r="K55" s="80"/>
      <c r="L55" s="37"/>
      <c r="M55" s="37"/>
      <c r="N55" s="38"/>
      <c r="O55" s="9"/>
      <c r="P55" s="9"/>
      <c r="Q55" s="37"/>
      <c r="R55" s="37"/>
      <c r="S55" s="38"/>
      <c r="T55" s="242">
        <f t="shared" si="8"/>
        <v>0</v>
      </c>
      <c r="U55" s="6"/>
      <c r="V55" s="9"/>
      <c r="W55" s="25"/>
      <c r="X55" s="219"/>
      <c r="Y55" s="11"/>
      <c r="Z55" s="9"/>
      <c r="AA55" s="6"/>
      <c r="AB55" s="9"/>
      <c r="AC55" s="28"/>
    </row>
    <row r="56" spans="1:29" x14ac:dyDescent="0.2">
      <c r="A56" s="9" t="s">
        <v>193</v>
      </c>
      <c r="B56" s="23">
        <v>43793</v>
      </c>
      <c r="C56" s="9" t="s">
        <v>140</v>
      </c>
      <c r="D56" s="9" t="s">
        <v>36</v>
      </c>
      <c r="E56" s="9"/>
      <c r="F56" s="9"/>
      <c r="G56" s="13" t="s">
        <v>94</v>
      </c>
      <c r="H56" s="13" t="s">
        <v>95</v>
      </c>
      <c r="I56" s="13" t="s">
        <v>79</v>
      </c>
      <c r="J56" s="21">
        <f>IF(I56="",0%,VLOOKUP(I56,données!$A$71:$B$77,2))</f>
        <v>0.5</v>
      </c>
      <c r="K56" s="80"/>
      <c r="L56" s="37" t="e">
        <f>#REF!*#REF!</f>
        <v>#REF!</v>
      </c>
      <c r="M56" s="37" t="e">
        <f t="shared" ref="M56:M97" si="12">L56*J56</f>
        <v>#REF!</v>
      </c>
      <c r="N56" s="38" t="e">
        <f t="shared" ref="N56:N97" si="13">L56+M56</f>
        <v>#REF!</v>
      </c>
      <c r="O56" s="9">
        <v>2000</v>
      </c>
      <c r="P56" s="9">
        <v>1</v>
      </c>
      <c r="Q56" s="37">
        <f t="shared" ref="Q56:Q97" si="14">O56*J56</f>
        <v>1000</v>
      </c>
      <c r="R56" s="37">
        <f t="shared" ref="R56:R97" si="15">O56+Q56</f>
        <v>3000</v>
      </c>
      <c r="S56" s="38" t="e">
        <f t="shared" si="3"/>
        <v>#REF!</v>
      </c>
      <c r="T56" s="242" t="e">
        <f t="shared" si="8"/>
        <v>#REF!</v>
      </c>
      <c r="U56" s="6">
        <f t="shared" si="4"/>
        <v>0</v>
      </c>
      <c r="V56" s="9"/>
      <c r="W56" s="25"/>
      <c r="X56" s="219">
        <f t="shared" si="5"/>
        <v>0</v>
      </c>
      <c r="Y56" s="11"/>
      <c r="Z56" s="9"/>
      <c r="AA56" s="6">
        <f t="shared" si="6"/>
        <v>0</v>
      </c>
      <c r="AB56" s="9"/>
      <c r="AC56" s="28">
        <f t="shared" si="7"/>
        <v>2019</v>
      </c>
    </row>
    <row r="57" spans="1:29" x14ac:dyDescent="0.2">
      <c r="A57" s="9" t="s">
        <v>193</v>
      </c>
      <c r="B57" s="23">
        <v>43793</v>
      </c>
      <c r="C57" s="9" t="s">
        <v>139</v>
      </c>
      <c r="D57" s="9" t="s">
        <v>23</v>
      </c>
      <c r="E57" s="9"/>
      <c r="F57" s="9" t="s">
        <v>228</v>
      </c>
      <c r="G57" s="13" t="s">
        <v>245</v>
      </c>
      <c r="H57" s="13" t="s">
        <v>244</v>
      </c>
      <c r="I57" s="13" t="s">
        <v>96</v>
      </c>
      <c r="J57" s="21">
        <f>IF(I57="",0%,VLOOKUP(I57,données!$A$71:$B$77,2))</f>
        <v>0.15</v>
      </c>
      <c r="K57" s="80"/>
      <c r="L57" s="37" t="e">
        <f>#REF!*#REF!</f>
        <v>#REF!</v>
      </c>
      <c r="M57" s="37" t="e">
        <f t="shared" si="12"/>
        <v>#REF!</v>
      </c>
      <c r="N57" s="38" t="e">
        <f t="shared" si="13"/>
        <v>#REF!</v>
      </c>
      <c r="O57" s="9">
        <v>2000</v>
      </c>
      <c r="P57" s="9">
        <v>1</v>
      </c>
      <c r="Q57" s="37">
        <f t="shared" si="14"/>
        <v>300</v>
      </c>
      <c r="R57" s="37">
        <f t="shared" si="15"/>
        <v>2300</v>
      </c>
      <c r="S57" s="38" t="e">
        <f t="shared" si="3"/>
        <v>#REF!</v>
      </c>
      <c r="T57" s="242" t="e">
        <f t="shared" si="8"/>
        <v>#REF!</v>
      </c>
      <c r="U57" s="6">
        <f t="shared" si="4"/>
        <v>0</v>
      </c>
      <c r="V57" s="9"/>
      <c r="W57" s="25"/>
      <c r="X57" s="219">
        <f t="shared" si="5"/>
        <v>0</v>
      </c>
      <c r="Y57" s="11"/>
      <c r="Z57" s="9"/>
      <c r="AA57" s="6">
        <f t="shared" si="6"/>
        <v>0</v>
      </c>
      <c r="AB57" s="9"/>
      <c r="AC57" s="28">
        <f t="shared" si="7"/>
        <v>2019</v>
      </c>
    </row>
    <row r="58" spans="1:29" x14ac:dyDescent="0.2">
      <c r="A58" s="9" t="s">
        <v>193</v>
      </c>
      <c r="B58" s="23">
        <v>43793</v>
      </c>
      <c r="C58" s="9" t="s">
        <v>139</v>
      </c>
      <c r="D58" s="9" t="s">
        <v>23</v>
      </c>
      <c r="E58" s="9"/>
      <c r="F58" s="9" t="s">
        <v>229</v>
      </c>
      <c r="G58" s="13" t="s">
        <v>110</v>
      </c>
      <c r="H58" s="13" t="s">
        <v>111</v>
      </c>
      <c r="I58" s="13" t="s">
        <v>79</v>
      </c>
      <c r="J58" s="21">
        <f>IF(I58="",0%,VLOOKUP(I58,données!$A$71:$B$77,2))</f>
        <v>0.5</v>
      </c>
      <c r="K58" s="80"/>
      <c r="L58" s="37" t="e">
        <f>#REF!*#REF!</f>
        <v>#REF!</v>
      </c>
      <c r="M58" s="37" t="e">
        <f t="shared" si="12"/>
        <v>#REF!</v>
      </c>
      <c r="N58" s="38" t="e">
        <f t="shared" si="13"/>
        <v>#REF!</v>
      </c>
      <c r="O58" s="9">
        <v>2000</v>
      </c>
      <c r="P58" s="9">
        <v>1</v>
      </c>
      <c r="Q58" s="37">
        <f t="shared" si="14"/>
        <v>1000</v>
      </c>
      <c r="R58" s="37">
        <f t="shared" si="15"/>
        <v>3000</v>
      </c>
      <c r="S58" s="38" t="e">
        <f t="shared" si="3"/>
        <v>#REF!</v>
      </c>
      <c r="T58" s="242" t="e">
        <f t="shared" si="8"/>
        <v>#REF!</v>
      </c>
      <c r="U58" s="6">
        <f t="shared" si="4"/>
        <v>0</v>
      </c>
      <c r="V58" s="9"/>
      <c r="W58" s="25"/>
      <c r="X58" s="219">
        <f t="shared" si="5"/>
        <v>0</v>
      </c>
      <c r="Y58" s="11"/>
      <c r="Z58" s="9"/>
      <c r="AA58" s="6">
        <f t="shared" si="6"/>
        <v>0</v>
      </c>
      <c r="AB58" s="9"/>
      <c r="AC58" s="28">
        <f t="shared" si="7"/>
        <v>2019</v>
      </c>
    </row>
    <row r="59" spans="1:29" x14ac:dyDescent="0.2">
      <c r="A59" s="9" t="s">
        <v>193</v>
      </c>
      <c r="B59" s="23">
        <v>43793</v>
      </c>
      <c r="C59" s="9" t="s">
        <v>139</v>
      </c>
      <c r="D59" s="9" t="s">
        <v>24</v>
      </c>
      <c r="E59" s="9"/>
      <c r="F59" s="9" t="s">
        <v>230</v>
      </c>
      <c r="G59" s="13" t="s">
        <v>238</v>
      </c>
      <c r="H59" s="13" t="s">
        <v>239</v>
      </c>
      <c r="I59" s="13" t="s">
        <v>79</v>
      </c>
      <c r="J59" s="21">
        <f>IF(I59="",0%,VLOOKUP(I59,données!$A$71:$B$77,2))</f>
        <v>0.5</v>
      </c>
      <c r="K59" s="80"/>
      <c r="L59" s="37" t="e">
        <f>#REF!*#REF!</f>
        <v>#REF!</v>
      </c>
      <c r="M59" s="37" t="e">
        <f t="shared" si="12"/>
        <v>#REF!</v>
      </c>
      <c r="N59" s="38" t="e">
        <f t="shared" si="13"/>
        <v>#REF!</v>
      </c>
      <c r="O59" s="9">
        <v>2000</v>
      </c>
      <c r="P59" s="9">
        <v>1</v>
      </c>
      <c r="Q59" s="37">
        <f t="shared" si="14"/>
        <v>1000</v>
      </c>
      <c r="R59" s="37">
        <f t="shared" si="15"/>
        <v>3000</v>
      </c>
      <c r="S59" s="38" t="e">
        <f t="shared" si="3"/>
        <v>#REF!</v>
      </c>
      <c r="T59" s="242" t="e">
        <f t="shared" si="8"/>
        <v>#REF!</v>
      </c>
      <c r="U59" s="6">
        <f t="shared" si="4"/>
        <v>0</v>
      </c>
      <c r="V59" s="9"/>
      <c r="W59" s="25"/>
      <c r="X59" s="219">
        <f t="shared" si="5"/>
        <v>0</v>
      </c>
      <c r="Y59" s="11"/>
      <c r="Z59" s="9"/>
      <c r="AA59" s="6">
        <f t="shared" si="6"/>
        <v>0</v>
      </c>
      <c r="AB59" s="9"/>
      <c r="AC59" s="28">
        <f t="shared" si="7"/>
        <v>2019</v>
      </c>
    </row>
    <row r="60" spans="1:29" x14ac:dyDescent="0.2">
      <c r="A60" s="9" t="s">
        <v>193</v>
      </c>
      <c r="B60" s="23">
        <v>43793</v>
      </c>
      <c r="C60" s="9" t="s">
        <v>139</v>
      </c>
      <c r="D60" s="9" t="s">
        <v>25</v>
      </c>
      <c r="E60" s="9"/>
      <c r="F60" s="9" t="s">
        <v>231</v>
      </c>
      <c r="G60" s="13" t="s">
        <v>240</v>
      </c>
      <c r="H60" s="13" t="s">
        <v>241</v>
      </c>
      <c r="I60" s="13" t="s">
        <v>96</v>
      </c>
      <c r="J60" s="21">
        <f>IF(I60="",0%,VLOOKUP(I60,données!$A$71:$B$77,2))</f>
        <v>0.15</v>
      </c>
      <c r="K60" s="80"/>
      <c r="L60" s="37" t="e">
        <f>#REF!*#REF!</f>
        <v>#REF!</v>
      </c>
      <c r="M60" s="37" t="e">
        <f t="shared" si="12"/>
        <v>#REF!</v>
      </c>
      <c r="N60" s="38" t="e">
        <f t="shared" si="13"/>
        <v>#REF!</v>
      </c>
      <c r="O60" s="9">
        <v>2000</v>
      </c>
      <c r="P60" s="9">
        <v>1</v>
      </c>
      <c r="Q60" s="37">
        <f t="shared" si="14"/>
        <v>300</v>
      </c>
      <c r="R60" s="37">
        <f t="shared" si="15"/>
        <v>2300</v>
      </c>
      <c r="S60" s="38" t="e">
        <f t="shared" si="3"/>
        <v>#REF!</v>
      </c>
      <c r="T60" s="242" t="e">
        <f t="shared" si="8"/>
        <v>#REF!</v>
      </c>
      <c r="U60" s="6">
        <f t="shared" si="4"/>
        <v>0</v>
      </c>
      <c r="V60" s="9"/>
      <c r="W60" s="25"/>
      <c r="X60" s="219">
        <f t="shared" si="5"/>
        <v>0</v>
      </c>
      <c r="Y60" s="11"/>
      <c r="Z60" s="9"/>
      <c r="AA60" s="6">
        <f t="shared" si="6"/>
        <v>0</v>
      </c>
      <c r="AB60" s="9"/>
      <c r="AC60" s="28">
        <f t="shared" si="7"/>
        <v>2019</v>
      </c>
    </row>
    <row r="61" spans="1:29" x14ac:dyDescent="0.2">
      <c r="A61" s="9" t="s">
        <v>193</v>
      </c>
      <c r="B61" s="23">
        <v>43793</v>
      </c>
      <c r="C61" s="9" t="s">
        <v>139</v>
      </c>
      <c r="D61" s="9" t="s">
        <v>26</v>
      </c>
      <c r="E61" s="9"/>
      <c r="F61" s="9" t="s">
        <v>232</v>
      </c>
      <c r="G61" s="13" t="s">
        <v>242</v>
      </c>
      <c r="H61" s="13" t="s">
        <v>243</v>
      </c>
      <c r="I61" s="13" t="s">
        <v>79</v>
      </c>
      <c r="J61" s="21">
        <f>IF(I61="",0%,VLOOKUP(I61,données!$A$71:$B$77,2))</f>
        <v>0.5</v>
      </c>
      <c r="K61" s="80"/>
      <c r="L61" s="37" t="e">
        <f>#REF!*#REF!</f>
        <v>#REF!</v>
      </c>
      <c r="M61" s="37" t="e">
        <f t="shared" si="12"/>
        <v>#REF!</v>
      </c>
      <c r="N61" s="38" t="e">
        <f t="shared" si="13"/>
        <v>#REF!</v>
      </c>
      <c r="O61" s="9">
        <v>2000</v>
      </c>
      <c r="P61" s="9">
        <v>1</v>
      </c>
      <c r="Q61" s="37">
        <f t="shared" si="14"/>
        <v>1000</v>
      </c>
      <c r="R61" s="37">
        <f t="shared" si="15"/>
        <v>3000</v>
      </c>
      <c r="S61" s="38" t="e">
        <f t="shared" si="3"/>
        <v>#REF!</v>
      </c>
      <c r="T61" s="242" t="e">
        <f t="shared" si="8"/>
        <v>#REF!</v>
      </c>
      <c r="U61" s="6">
        <f t="shared" si="4"/>
        <v>0</v>
      </c>
      <c r="V61" s="9"/>
      <c r="W61" s="25"/>
      <c r="X61" s="219">
        <f t="shared" si="5"/>
        <v>0</v>
      </c>
      <c r="Y61" s="11"/>
      <c r="Z61" s="9"/>
      <c r="AA61" s="6">
        <f t="shared" si="6"/>
        <v>0</v>
      </c>
      <c r="AB61" s="9"/>
      <c r="AC61" s="28">
        <f t="shared" si="7"/>
        <v>2019</v>
      </c>
    </row>
    <row r="62" spans="1:29" x14ac:dyDescent="0.2">
      <c r="A62" s="9" t="s">
        <v>193</v>
      </c>
      <c r="B62" s="23">
        <v>43793</v>
      </c>
      <c r="C62" s="9" t="s">
        <v>86</v>
      </c>
      <c r="D62" s="9" t="s">
        <v>152</v>
      </c>
      <c r="E62" s="9" t="s">
        <v>59</v>
      </c>
      <c r="F62" s="9"/>
      <c r="G62" s="13" t="s">
        <v>233</v>
      </c>
      <c r="H62" s="13" t="s">
        <v>234</v>
      </c>
      <c r="I62" s="13" t="s">
        <v>79</v>
      </c>
      <c r="J62" s="21">
        <f>IF(I62="",0%,VLOOKUP(I62,données!$A$71:$B$77,2))</f>
        <v>0.5</v>
      </c>
      <c r="K62" s="80"/>
      <c r="L62" s="37"/>
      <c r="M62" s="37">
        <f t="shared" si="12"/>
        <v>0</v>
      </c>
      <c r="N62" s="38">
        <f t="shared" si="13"/>
        <v>0</v>
      </c>
      <c r="O62" s="9">
        <v>170</v>
      </c>
      <c r="P62" s="9">
        <v>1</v>
      </c>
      <c r="Q62" s="37">
        <f t="shared" si="14"/>
        <v>85</v>
      </c>
      <c r="R62" s="37">
        <f t="shared" si="15"/>
        <v>255</v>
      </c>
      <c r="S62" s="38">
        <f t="shared" si="3"/>
        <v>255</v>
      </c>
      <c r="T62" s="242">
        <f t="shared" si="8"/>
        <v>255</v>
      </c>
      <c r="U62" s="6">
        <f t="shared" si="4"/>
        <v>0</v>
      </c>
      <c r="V62" s="9"/>
      <c r="W62" s="25"/>
      <c r="X62" s="219">
        <f t="shared" si="5"/>
        <v>0</v>
      </c>
      <c r="Y62" s="11"/>
      <c r="Z62" s="9"/>
      <c r="AA62" s="6">
        <f t="shared" si="6"/>
        <v>0</v>
      </c>
      <c r="AB62" s="9"/>
      <c r="AC62" s="28">
        <f t="shared" si="7"/>
        <v>2019</v>
      </c>
    </row>
    <row r="63" spans="1:29" x14ac:dyDescent="0.2">
      <c r="A63" s="9" t="s">
        <v>193</v>
      </c>
      <c r="B63" s="23">
        <v>43793</v>
      </c>
      <c r="C63" s="9" t="s">
        <v>86</v>
      </c>
      <c r="D63" s="9" t="s">
        <v>152</v>
      </c>
      <c r="E63" s="9" t="s">
        <v>57</v>
      </c>
      <c r="F63" s="9"/>
      <c r="G63" s="13" t="s">
        <v>88</v>
      </c>
      <c r="H63" s="13" t="s">
        <v>89</v>
      </c>
      <c r="I63" s="13" t="s">
        <v>93</v>
      </c>
      <c r="J63" s="21">
        <f>IF(I63="",0%,VLOOKUP(I63,données!$A$71:$B$77,2))</f>
        <v>0</v>
      </c>
      <c r="K63" s="80"/>
      <c r="L63" s="37" t="e">
        <f>#REF!*#REF!</f>
        <v>#REF!</v>
      </c>
      <c r="M63" s="37" t="e">
        <f t="shared" si="12"/>
        <v>#REF!</v>
      </c>
      <c r="N63" s="38" t="e">
        <f t="shared" si="13"/>
        <v>#REF!</v>
      </c>
      <c r="O63" s="9">
        <v>170</v>
      </c>
      <c r="P63" s="9">
        <v>1</v>
      </c>
      <c r="Q63" s="37">
        <f t="shared" si="14"/>
        <v>0</v>
      </c>
      <c r="R63" s="37">
        <f t="shared" si="15"/>
        <v>170</v>
      </c>
      <c r="S63" s="38" t="e">
        <f t="shared" si="3"/>
        <v>#REF!</v>
      </c>
      <c r="T63" s="242" t="e">
        <f t="shared" si="8"/>
        <v>#REF!</v>
      </c>
      <c r="U63" s="6">
        <f t="shared" si="4"/>
        <v>0</v>
      </c>
      <c r="V63" s="9"/>
      <c r="W63" s="25"/>
      <c r="X63" s="219">
        <f t="shared" si="5"/>
        <v>0</v>
      </c>
      <c r="Y63" s="11"/>
      <c r="Z63" s="9"/>
      <c r="AA63" s="6">
        <f t="shared" si="6"/>
        <v>0</v>
      </c>
      <c r="AB63" s="9"/>
      <c r="AC63" s="28">
        <f t="shared" si="7"/>
        <v>2019</v>
      </c>
    </row>
    <row r="64" spans="1:29" x14ac:dyDescent="0.2">
      <c r="A64" s="9" t="s">
        <v>193</v>
      </c>
      <c r="B64" s="23">
        <v>43793</v>
      </c>
      <c r="C64" s="9" t="s">
        <v>86</v>
      </c>
      <c r="D64" s="9" t="s">
        <v>152</v>
      </c>
      <c r="E64" s="9" t="s">
        <v>43</v>
      </c>
      <c r="F64" s="9"/>
      <c r="G64" s="13" t="s">
        <v>90</v>
      </c>
      <c r="H64" s="13" t="s">
        <v>91</v>
      </c>
      <c r="I64" s="13" t="s">
        <v>79</v>
      </c>
      <c r="J64" s="21">
        <f>IF(I64="",0%,VLOOKUP(I64,données!$A$71:$B$77,2))</f>
        <v>0.5</v>
      </c>
      <c r="K64" s="80"/>
      <c r="L64" s="37" t="e">
        <f>#REF!*#REF!</f>
        <v>#REF!</v>
      </c>
      <c r="M64" s="37" t="e">
        <f t="shared" si="12"/>
        <v>#REF!</v>
      </c>
      <c r="N64" s="38" t="e">
        <f t="shared" si="13"/>
        <v>#REF!</v>
      </c>
      <c r="O64" s="9">
        <v>170</v>
      </c>
      <c r="P64" s="9">
        <v>1</v>
      </c>
      <c r="Q64" s="37">
        <f t="shared" si="14"/>
        <v>85</v>
      </c>
      <c r="R64" s="37">
        <f t="shared" si="15"/>
        <v>255</v>
      </c>
      <c r="S64" s="38" t="e">
        <f t="shared" si="3"/>
        <v>#REF!</v>
      </c>
      <c r="T64" s="242" t="e">
        <f t="shared" si="8"/>
        <v>#REF!</v>
      </c>
      <c r="U64" s="6">
        <f t="shared" si="4"/>
        <v>0</v>
      </c>
      <c r="V64" s="9"/>
      <c r="W64" s="25"/>
      <c r="X64" s="219">
        <f t="shared" si="5"/>
        <v>0</v>
      </c>
      <c r="Y64" s="11"/>
      <c r="Z64" s="9"/>
      <c r="AA64" s="6">
        <f t="shared" si="6"/>
        <v>0</v>
      </c>
      <c r="AB64" s="9"/>
      <c r="AC64" s="28">
        <f t="shared" si="7"/>
        <v>2019</v>
      </c>
    </row>
    <row r="65" spans="1:29" x14ac:dyDescent="0.2">
      <c r="A65" s="9" t="s">
        <v>193</v>
      </c>
      <c r="B65" s="23">
        <v>43793</v>
      </c>
      <c r="C65" s="9" t="s">
        <v>86</v>
      </c>
      <c r="D65" s="9" t="s">
        <v>152</v>
      </c>
      <c r="E65" s="9" t="s">
        <v>12</v>
      </c>
      <c r="F65" s="9"/>
      <c r="G65" s="13" t="s">
        <v>235</v>
      </c>
      <c r="H65" s="13" t="s">
        <v>115</v>
      </c>
      <c r="I65" s="13" t="s">
        <v>79</v>
      </c>
      <c r="J65" s="21">
        <f>IF(I65="",0%,VLOOKUP(I65,données!$A$71:$B$77,2))</f>
        <v>0.5</v>
      </c>
      <c r="K65" s="80"/>
      <c r="L65" s="37" t="e">
        <f>#REF!*#REF!</f>
        <v>#REF!</v>
      </c>
      <c r="M65" s="37" t="e">
        <f t="shared" si="12"/>
        <v>#REF!</v>
      </c>
      <c r="N65" s="38" t="e">
        <f t="shared" si="13"/>
        <v>#REF!</v>
      </c>
      <c r="O65" s="9">
        <v>170</v>
      </c>
      <c r="P65" s="9">
        <v>1</v>
      </c>
      <c r="Q65" s="37">
        <f t="shared" si="14"/>
        <v>85</v>
      </c>
      <c r="R65" s="37">
        <f t="shared" si="15"/>
        <v>255</v>
      </c>
      <c r="S65" s="38" t="e">
        <f t="shared" si="3"/>
        <v>#REF!</v>
      </c>
      <c r="T65" s="242" t="e">
        <f t="shared" si="8"/>
        <v>#REF!</v>
      </c>
      <c r="U65" s="6">
        <f t="shared" si="4"/>
        <v>0</v>
      </c>
      <c r="V65" s="9"/>
      <c r="W65" s="25"/>
      <c r="X65" s="219">
        <f t="shared" si="5"/>
        <v>0</v>
      </c>
      <c r="Y65" s="11"/>
      <c r="Z65" s="9"/>
      <c r="AA65" s="6">
        <f t="shared" si="6"/>
        <v>0</v>
      </c>
      <c r="AB65" s="9"/>
      <c r="AC65" s="28">
        <f t="shared" si="7"/>
        <v>2019</v>
      </c>
    </row>
    <row r="66" spans="1:29" x14ac:dyDescent="0.2">
      <c r="A66" s="9" t="s">
        <v>193</v>
      </c>
      <c r="B66" s="23">
        <v>43793</v>
      </c>
      <c r="C66" s="9" t="s">
        <v>86</v>
      </c>
      <c r="D66" s="9" t="s">
        <v>153</v>
      </c>
      <c r="E66" s="9" t="s">
        <v>14</v>
      </c>
      <c r="F66" s="9"/>
      <c r="G66" s="13" t="s">
        <v>236</v>
      </c>
      <c r="H66" s="13" t="s">
        <v>237</v>
      </c>
      <c r="I66" s="13" t="s">
        <v>79</v>
      </c>
      <c r="J66" s="21">
        <f>IF(I66="",0%,VLOOKUP(I66,données!$A$71:$B$77,2))</f>
        <v>0.5</v>
      </c>
      <c r="K66" s="80"/>
      <c r="L66" s="37" t="e">
        <f>#REF!*#REF!</f>
        <v>#REF!</v>
      </c>
      <c r="M66" s="37" t="e">
        <f t="shared" si="12"/>
        <v>#REF!</v>
      </c>
      <c r="N66" s="38" t="e">
        <f t="shared" si="13"/>
        <v>#REF!</v>
      </c>
      <c r="O66" s="9">
        <v>170</v>
      </c>
      <c r="P66" s="9">
        <v>1</v>
      </c>
      <c r="Q66" s="37">
        <f t="shared" si="14"/>
        <v>85</v>
      </c>
      <c r="R66" s="37">
        <f t="shared" si="15"/>
        <v>255</v>
      </c>
      <c r="S66" s="38" t="e">
        <f t="shared" si="3"/>
        <v>#REF!</v>
      </c>
      <c r="T66" s="242" t="e">
        <f t="shared" si="8"/>
        <v>#REF!</v>
      </c>
      <c r="U66" s="6">
        <f t="shared" si="4"/>
        <v>0</v>
      </c>
      <c r="V66" s="9"/>
      <c r="W66" s="25"/>
      <c r="X66" s="219">
        <f t="shared" si="5"/>
        <v>0</v>
      </c>
      <c r="Y66" s="11"/>
      <c r="Z66" s="9"/>
      <c r="AA66" s="6">
        <f t="shared" si="6"/>
        <v>0</v>
      </c>
      <c r="AB66" s="9"/>
      <c r="AC66" s="28">
        <f t="shared" si="7"/>
        <v>2019</v>
      </c>
    </row>
    <row r="67" spans="1:29" x14ac:dyDescent="0.2">
      <c r="A67" s="9" t="s">
        <v>193</v>
      </c>
      <c r="B67" s="23">
        <v>43793</v>
      </c>
      <c r="C67" s="9" t="s">
        <v>86</v>
      </c>
      <c r="D67" s="9" t="s">
        <v>151</v>
      </c>
      <c r="E67" s="9" t="s">
        <v>10</v>
      </c>
      <c r="F67" s="9"/>
      <c r="G67" s="13" t="s">
        <v>271</v>
      </c>
      <c r="H67" s="13" t="s">
        <v>272</v>
      </c>
      <c r="I67" s="13" t="s">
        <v>79</v>
      </c>
      <c r="J67" s="21">
        <f>IF(I67="",0%,VLOOKUP(I67,données!$A$71:$B$77,2))</f>
        <v>0.5</v>
      </c>
      <c r="K67" s="80"/>
      <c r="L67" s="37" t="e">
        <f>#REF!*#REF!</f>
        <v>#REF!</v>
      </c>
      <c r="M67" s="37" t="e">
        <f t="shared" si="12"/>
        <v>#REF!</v>
      </c>
      <c r="N67" s="38" t="e">
        <f t="shared" si="13"/>
        <v>#REF!</v>
      </c>
      <c r="O67" s="9">
        <v>170</v>
      </c>
      <c r="P67" s="9">
        <v>1</v>
      </c>
      <c r="Q67" s="37">
        <f t="shared" si="14"/>
        <v>85</v>
      </c>
      <c r="R67" s="37">
        <f t="shared" si="15"/>
        <v>255</v>
      </c>
      <c r="S67" s="38" t="e">
        <f t="shared" si="3"/>
        <v>#REF!</v>
      </c>
      <c r="T67" s="242" t="e">
        <f t="shared" si="8"/>
        <v>#REF!</v>
      </c>
      <c r="U67" s="6">
        <f t="shared" si="4"/>
        <v>0</v>
      </c>
      <c r="V67" s="9"/>
      <c r="W67" s="25"/>
      <c r="X67" s="219">
        <f t="shared" si="5"/>
        <v>0</v>
      </c>
      <c r="Y67" s="11"/>
      <c r="Z67" s="9"/>
      <c r="AA67" s="6">
        <f t="shared" si="6"/>
        <v>0</v>
      </c>
      <c r="AB67" s="9"/>
      <c r="AC67" s="28">
        <f t="shared" si="7"/>
        <v>2019</v>
      </c>
    </row>
    <row r="68" spans="1:29" x14ac:dyDescent="0.2">
      <c r="A68" s="9" t="s">
        <v>193</v>
      </c>
      <c r="B68" s="23">
        <v>43793</v>
      </c>
      <c r="C68" s="9" t="s">
        <v>86</v>
      </c>
      <c r="D68" s="9" t="s">
        <v>151</v>
      </c>
      <c r="E68" s="9" t="s">
        <v>10</v>
      </c>
      <c r="F68" s="9"/>
      <c r="G68" s="13" t="s">
        <v>273</v>
      </c>
      <c r="H68" s="13" t="s">
        <v>274</v>
      </c>
      <c r="I68" s="13" t="s">
        <v>79</v>
      </c>
      <c r="J68" s="21">
        <f>IF(I68="",0%,VLOOKUP(I68,données!$A$71:$B$77,2))</f>
        <v>0.5</v>
      </c>
      <c r="K68" s="80"/>
      <c r="L68" s="37" t="e">
        <f>#REF!*#REF!</f>
        <v>#REF!</v>
      </c>
      <c r="M68" s="37" t="e">
        <f t="shared" si="12"/>
        <v>#REF!</v>
      </c>
      <c r="N68" s="38" t="e">
        <f t="shared" si="13"/>
        <v>#REF!</v>
      </c>
      <c r="O68" s="9">
        <v>170</v>
      </c>
      <c r="P68" s="9">
        <v>1</v>
      </c>
      <c r="Q68" s="37">
        <f t="shared" si="14"/>
        <v>85</v>
      </c>
      <c r="R68" s="37">
        <f t="shared" si="15"/>
        <v>255</v>
      </c>
      <c r="S68" s="38" t="e">
        <f t="shared" si="3"/>
        <v>#REF!</v>
      </c>
      <c r="T68" s="242" t="e">
        <f t="shared" si="8"/>
        <v>#REF!</v>
      </c>
      <c r="U68" s="6">
        <f t="shared" si="4"/>
        <v>0</v>
      </c>
      <c r="V68" s="9"/>
      <c r="W68" s="25"/>
      <c r="X68" s="219">
        <f t="shared" si="5"/>
        <v>0</v>
      </c>
      <c r="Y68" s="11"/>
      <c r="Z68" s="9"/>
      <c r="AA68" s="6">
        <f t="shared" si="6"/>
        <v>0</v>
      </c>
      <c r="AB68" s="9"/>
      <c r="AC68" s="28">
        <f t="shared" si="7"/>
        <v>2019</v>
      </c>
    </row>
    <row r="69" spans="1:29" x14ac:dyDescent="0.2">
      <c r="A69" s="9" t="s">
        <v>193</v>
      </c>
      <c r="B69" s="23">
        <v>43793</v>
      </c>
      <c r="C69" s="9" t="s">
        <v>86</v>
      </c>
      <c r="D69" s="9" t="s">
        <v>151</v>
      </c>
      <c r="E69" s="9" t="s">
        <v>63</v>
      </c>
      <c r="F69" s="9"/>
      <c r="G69" s="13" t="s">
        <v>275</v>
      </c>
      <c r="H69" s="13" t="s">
        <v>276</v>
      </c>
      <c r="I69" s="13" t="s">
        <v>79</v>
      </c>
      <c r="J69" s="21">
        <f>IF(I69="",0%,VLOOKUP(I69,données!$A$71:$B$77,2))</f>
        <v>0.5</v>
      </c>
      <c r="K69" s="80"/>
      <c r="L69" s="37" t="e">
        <f>#REF!*#REF!</f>
        <v>#REF!</v>
      </c>
      <c r="M69" s="37" t="e">
        <f t="shared" si="12"/>
        <v>#REF!</v>
      </c>
      <c r="N69" s="38" t="e">
        <f t="shared" si="13"/>
        <v>#REF!</v>
      </c>
      <c r="O69" s="9">
        <v>170</v>
      </c>
      <c r="P69" s="9">
        <v>1</v>
      </c>
      <c r="Q69" s="37">
        <f t="shared" si="14"/>
        <v>85</v>
      </c>
      <c r="R69" s="37">
        <f t="shared" si="15"/>
        <v>255</v>
      </c>
      <c r="S69" s="38" t="e">
        <f t="shared" si="3"/>
        <v>#REF!</v>
      </c>
      <c r="T69" s="242" t="e">
        <f t="shared" si="8"/>
        <v>#REF!</v>
      </c>
      <c r="U69" s="6">
        <f t="shared" si="4"/>
        <v>0</v>
      </c>
      <c r="V69" s="9"/>
      <c r="W69" s="25"/>
      <c r="X69" s="219">
        <f t="shared" si="5"/>
        <v>0</v>
      </c>
      <c r="Y69" s="11"/>
      <c r="Z69" s="9"/>
      <c r="AA69" s="6">
        <f t="shared" si="6"/>
        <v>0</v>
      </c>
      <c r="AB69" s="9"/>
      <c r="AC69" s="28">
        <f t="shared" si="7"/>
        <v>2019</v>
      </c>
    </row>
    <row r="70" spans="1:29" x14ac:dyDescent="0.2">
      <c r="A70" s="9" t="s">
        <v>193</v>
      </c>
      <c r="B70" s="23">
        <v>43793</v>
      </c>
      <c r="C70" s="9" t="s">
        <v>86</v>
      </c>
      <c r="D70" s="9" t="s">
        <v>151</v>
      </c>
      <c r="E70" s="9" t="s">
        <v>63</v>
      </c>
      <c r="F70" s="9"/>
      <c r="G70" s="13" t="s">
        <v>218</v>
      </c>
      <c r="H70" s="13" t="s">
        <v>277</v>
      </c>
      <c r="I70" s="13" t="s">
        <v>79</v>
      </c>
      <c r="J70" s="21">
        <f>IF(I70="",0%,VLOOKUP(I70,données!$A$71:$B$77,2))</f>
        <v>0.5</v>
      </c>
      <c r="K70" s="80"/>
      <c r="L70" s="37" t="e">
        <f>#REF!*#REF!</f>
        <v>#REF!</v>
      </c>
      <c r="M70" s="37" t="e">
        <f t="shared" si="12"/>
        <v>#REF!</v>
      </c>
      <c r="N70" s="38" t="e">
        <f t="shared" si="13"/>
        <v>#REF!</v>
      </c>
      <c r="O70" s="9">
        <v>170</v>
      </c>
      <c r="P70" s="9">
        <v>1</v>
      </c>
      <c r="Q70" s="37">
        <f t="shared" si="14"/>
        <v>85</v>
      </c>
      <c r="R70" s="37">
        <f t="shared" si="15"/>
        <v>255</v>
      </c>
      <c r="S70" s="38" t="e">
        <f t="shared" si="3"/>
        <v>#REF!</v>
      </c>
      <c r="T70" s="242" t="e">
        <f t="shared" si="8"/>
        <v>#REF!</v>
      </c>
      <c r="U70" s="6">
        <f t="shared" si="4"/>
        <v>0</v>
      </c>
      <c r="V70" s="9"/>
      <c r="W70" s="25"/>
      <c r="X70" s="219">
        <f t="shared" si="5"/>
        <v>0</v>
      </c>
      <c r="Y70" s="11"/>
      <c r="Z70" s="9"/>
      <c r="AA70" s="6">
        <f t="shared" si="6"/>
        <v>0</v>
      </c>
      <c r="AB70" s="9"/>
      <c r="AC70" s="28">
        <f t="shared" si="7"/>
        <v>2019</v>
      </c>
    </row>
    <row r="71" spans="1:29" x14ac:dyDescent="0.2">
      <c r="A71" s="9" t="s">
        <v>193</v>
      </c>
      <c r="B71" s="23">
        <v>43793</v>
      </c>
      <c r="C71" s="9" t="s">
        <v>86</v>
      </c>
      <c r="D71" s="9" t="s">
        <v>151</v>
      </c>
      <c r="E71" s="9" t="s">
        <v>63</v>
      </c>
      <c r="F71" s="9"/>
      <c r="G71" s="13" t="s">
        <v>278</v>
      </c>
      <c r="H71" s="13" t="s">
        <v>279</v>
      </c>
      <c r="I71" s="13" t="s">
        <v>79</v>
      </c>
      <c r="J71" s="21">
        <f>IF(I71="",0%,VLOOKUP(I71,données!$A$71:$B$77,2))</f>
        <v>0.5</v>
      </c>
      <c r="K71" s="80"/>
      <c r="L71" s="37" t="e">
        <f>#REF!*#REF!</f>
        <v>#REF!</v>
      </c>
      <c r="M71" s="37" t="e">
        <f t="shared" si="12"/>
        <v>#REF!</v>
      </c>
      <c r="N71" s="38" t="e">
        <f t="shared" si="13"/>
        <v>#REF!</v>
      </c>
      <c r="O71" s="9">
        <v>170</v>
      </c>
      <c r="P71" s="9">
        <v>1</v>
      </c>
      <c r="Q71" s="37">
        <f t="shared" si="14"/>
        <v>85</v>
      </c>
      <c r="R71" s="37">
        <f t="shared" si="15"/>
        <v>255</v>
      </c>
      <c r="S71" s="38" t="e">
        <f t="shared" si="3"/>
        <v>#REF!</v>
      </c>
      <c r="T71" s="242" t="e">
        <f t="shared" si="8"/>
        <v>#REF!</v>
      </c>
      <c r="U71" s="6">
        <f t="shared" si="4"/>
        <v>0</v>
      </c>
      <c r="V71" s="9"/>
      <c r="W71" s="25"/>
      <c r="X71" s="219">
        <f t="shared" si="5"/>
        <v>0</v>
      </c>
      <c r="Y71" s="11"/>
      <c r="Z71" s="9"/>
      <c r="AA71" s="6">
        <f t="shared" si="6"/>
        <v>0</v>
      </c>
      <c r="AB71" s="9"/>
      <c r="AC71" s="28">
        <f t="shared" si="7"/>
        <v>2019</v>
      </c>
    </row>
    <row r="72" spans="1:29" x14ac:dyDescent="0.2">
      <c r="A72" s="9" t="s">
        <v>193</v>
      </c>
      <c r="B72" s="23">
        <v>43793</v>
      </c>
      <c r="C72" s="9" t="s">
        <v>86</v>
      </c>
      <c r="D72" s="9" t="s">
        <v>151</v>
      </c>
      <c r="E72" s="9" t="s">
        <v>63</v>
      </c>
      <c r="F72" s="9"/>
      <c r="G72" s="13" t="s">
        <v>280</v>
      </c>
      <c r="H72" s="13" t="s">
        <v>281</v>
      </c>
      <c r="I72" s="13" t="s">
        <v>79</v>
      </c>
      <c r="J72" s="21">
        <f>IF(I72="",0%,VLOOKUP(I72,données!$A$71:$B$77,2))</f>
        <v>0.5</v>
      </c>
      <c r="K72" s="80"/>
      <c r="L72" s="37" t="e">
        <f>#REF!*#REF!</f>
        <v>#REF!</v>
      </c>
      <c r="M72" s="37" t="e">
        <f t="shared" si="12"/>
        <v>#REF!</v>
      </c>
      <c r="N72" s="38" t="e">
        <f t="shared" si="13"/>
        <v>#REF!</v>
      </c>
      <c r="O72" s="9">
        <v>170</v>
      </c>
      <c r="P72" s="9">
        <v>1</v>
      </c>
      <c r="Q72" s="37">
        <f t="shared" si="14"/>
        <v>85</v>
      </c>
      <c r="R72" s="37">
        <f t="shared" si="15"/>
        <v>255</v>
      </c>
      <c r="S72" s="38" t="e">
        <f t="shared" si="3"/>
        <v>#REF!</v>
      </c>
      <c r="T72" s="242" t="e">
        <f t="shared" si="8"/>
        <v>#REF!</v>
      </c>
      <c r="U72" s="6">
        <f t="shared" si="4"/>
        <v>0</v>
      </c>
      <c r="V72" s="9"/>
      <c r="W72" s="25"/>
      <c r="X72" s="219">
        <f t="shared" si="5"/>
        <v>0</v>
      </c>
      <c r="Y72" s="11"/>
      <c r="Z72" s="9"/>
      <c r="AA72" s="6">
        <f t="shared" si="6"/>
        <v>0</v>
      </c>
      <c r="AB72" s="9"/>
      <c r="AC72" s="28">
        <f t="shared" si="7"/>
        <v>2019</v>
      </c>
    </row>
    <row r="73" spans="1:29" x14ac:dyDescent="0.2">
      <c r="A73" s="9" t="s">
        <v>193</v>
      </c>
      <c r="B73" s="23">
        <v>43793</v>
      </c>
      <c r="C73" s="9" t="s">
        <v>86</v>
      </c>
      <c r="D73" s="9" t="s">
        <v>151</v>
      </c>
      <c r="E73" s="9" t="s">
        <v>63</v>
      </c>
      <c r="F73" s="9"/>
      <c r="G73" s="13" t="s">
        <v>288</v>
      </c>
      <c r="H73" s="13" t="s">
        <v>289</v>
      </c>
      <c r="I73" s="13" t="s">
        <v>79</v>
      </c>
      <c r="J73" s="21">
        <f>IF(I73="",0%,VLOOKUP(I73,données!$A$71:$B$77,2))</f>
        <v>0.5</v>
      </c>
      <c r="K73" s="80"/>
      <c r="L73" s="37" t="e">
        <f>#REF!*#REF!</f>
        <v>#REF!</v>
      </c>
      <c r="M73" s="37" t="e">
        <f t="shared" si="12"/>
        <v>#REF!</v>
      </c>
      <c r="N73" s="38" t="e">
        <f t="shared" si="13"/>
        <v>#REF!</v>
      </c>
      <c r="O73" s="9">
        <v>170</v>
      </c>
      <c r="P73" s="9">
        <v>1</v>
      </c>
      <c r="Q73" s="37">
        <f t="shared" si="14"/>
        <v>85</v>
      </c>
      <c r="R73" s="37">
        <f t="shared" si="15"/>
        <v>255</v>
      </c>
      <c r="S73" s="38" t="e">
        <f t="shared" si="3"/>
        <v>#REF!</v>
      </c>
      <c r="T73" s="242" t="e">
        <f t="shared" si="8"/>
        <v>#REF!</v>
      </c>
      <c r="U73" s="6">
        <f t="shared" si="4"/>
        <v>0</v>
      </c>
      <c r="V73" s="9"/>
      <c r="W73" s="25"/>
      <c r="X73" s="219">
        <f t="shared" si="5"/>
        <v>0</v>
      </c>
      <c r="Y73" s="11"/>
      <c r="Z73" s="9"/>
      <c r="AA73" s="6">
        <f t="shared" si="6"/>
        <v>0</v>
      </c>
      <c r="AB73" s="9"/>
      <c r="AC73" s="28">
        <f t="shared" si="7"/>
        <v>2019</v>
      </c>
    </row>
    <row r="74" spans="1:29" x14ac:dyDescent="0.2">
      <c r="A74" s="9" t="s">
        <v>193</v>
      </c>
      <c r="B74" s="23">
        <v>43793</v>
      </c>
      <c r="C74" s="9" t="s">
        <v>86</v>
      </c>
      <c r="D74" s="9" t="s">
        <v>151</v>
      </c>
      <c r="E74" s="9" t="s">
        <v>63</v>
      </c>
      <c r="F74" s="9"/>
      <c r="G74" s="13" t="s">
        <v>292</v>
      </c>
      <c r="H74" s="13" t="s">
        <v>293</v>
      </c>
      <c r="I74" s="13" t="s">
        <v>79</v>
      </c>
      <c r="J74" s="21">
        <f>IF(I74="",0%,VLOOKUP(I74,données!$A$71:$B$77,2))</f>
        <v>0.5</v>
      </c>
      <c r="K74" s="80"/>
      <c r="L74" s="37" t="e">
        <f>#REF!*#REF!</f>
        <v>#REF!</v>
      </c>
      <c r="M74" s="37" t="e">
        <f t="shared" si="12"/>
        <v>#REF!</v>
      </c>
      <c r="N74" s="38" t="e">
        <f t="shared" si="13"/>
        <v>#REF!</v>
      </c>
      <c r="O74" s="9">
        <v>170</v>
      </c>
      <c r="P74" s="9">
        <v>1</v>
      </c>
      <c r="Q74" s="37">
        <f t="shared" si="14"/>
        <v>85</v>
      </c>
      <c r="R74" s="37">
        <f t="shared" si="15"/>
        <v>255</v>
      </c>
      <c r="S74" s="38" t="e">
        <f t="shared" ref="S74:S97" si="16">N74+R74</f>
        <v>#REF!</v>
      </c>
      <c r="T74" s="242" t="e">
        <f t="shared" si="8"/>
        <v>#REF!</v>
      </c>
      <c r="U74" s="6">
        <f t="shared" ref="U74:U97" si="17">V74+X74+AA74+AB74</f>
        <v>0</v>
      </c>
      <c r="V74" s="9"/>
      <c r="W74" s="25"/>
      <c r="X74" s="219">
        <f t="shared" ref="X74:X97" si="18">W74*18.75</f>
        <v>0</v>
      </c>
      <c r="Y74" s="11"/>
      <c r="Z74" s="9"/>
      <c r="AA74" s="6">
        <f t="shared" ref="AA74:AA97" si="19">Y74*Z74</f>
        <v>0</v>
      </c>
      <c r="AB74" s="9"/>
      <c r="AC74" s="28">
        <f t="shared" ref="AC74:AC98" si="20">IF(B74="","-",YEAR(B74))</f>
        <v>2019</v>
      </c>
    </row>
    <row r="75" spans="1:29" x14ac:dyDescent="0.2">
      <c r="A75" s="9" t="s">
        <v>193</v>
      </c>
      <c r="B75" s="23">
        <v>43793</v>
      </c>
      <c r="C75" s="9" t="s">
        <v>86</v>
      </c>
      <c r="D75" s="9" t="s">
        <v>151</v>
      </c>
      <c r="E75" s="9" t="s">
        <v>64</v>
      </c>
      <c r="F75" s="9"/>
      <c r="G75" s="13" t="s">
        <v>290</v>
      </c>
      <c r="H75" s="13" t="s">
        <v>291</v>
      </c>
      <c r="I75" s="13" t="s">
        <v>79</v>
      </c>
      <c r="J75" s="21">
        <f>IF(I75="",0%,VLOOKUP(I75,données!$A$71:$B$77,2))</f>
        <v>0.5</v>
      </c>
      <c r="K75" s="80"/>
      <c r="L75" s="37" t="e">
        <f>#REF!*#REF!</f>
        <v>#REF!</v>
      </c>
      <c r="M75" s="37" t="e">
        <f t="shared" si="12"/>
        <v>#REF!</v>
      </c>
      <c r="N75" s="38" t="e">
        <f t="shared" si="13"/>
        <v>#REF!</v>
      </c>
      <c r="O75" s="9">
        <v>170</v>
      </c>
      <c r="P75" s="9">
        <v>1</v>
      </c>
      <c r="Q75" s="37">
        <f t="shared" si="14"/>
        <v>85</v>
      </c>
      <c r="R75" s="37">
        <f t="shared" si="15"/>
        <v>255</v>
      </c>
      <c r="S75" s="38" t="e">
        <f t="shared" si="16"/>
        <v>#REF!</v>
      </c>
      <c r="T75" s="242" t="e">
        <f t="shared" si="8"/>
        <v>#REF!</v>
      </c>
      <c r="U75" s="6">
        <f t="shared" si="17"/>
        <v>0</v>
      </c>
      <c r="V75" s="9"/>
      <c r="W75" s="25"/>
      <c r="X75" s="219">
        <f t="shared" si="18"/>
        <v>0</v>
      </c>
      <c r="Y75" s="11"/>
      <c r="Z75" s="9"/>
      <c r="AA75" s="6">
        <f t="shared" si="19"/>
        <v>0</v>
      </c>
      <c r="AB75" s="9"/>
      <c r="AC75" s="28">
        <f t="shared" si="20"/>
        <v>2019</v>
      </c>
    </row>
    <row r="76" spans="1:29" x14ac:dyDescent="0.2">
      <c r="A76" s="9" t="s">
        <v>193</v>
      </c>
      <c r="B76" s="23">
        <v>43793</v>
      </c>
      <c r="C76" s="9" t="s">
        <v>86</v>
      </c>
      <c r="D76" s="9" t="s">
        <v>151</v>
      </c>
      <c r="E76" s="9" t="s">
        <v>64</v>
      </c>
      <c r="F76" s="9"/>
      <c r="G76" s="13" t="s">
        <v>282</v>
      </c>
      <c r="H76" s="13" t="s">
        <v>283</v>
      </c>
      <c r="I76" s="13" t="s">
        <v>79</v>
      </c>
      <c r="J76" s="21">
        <f>IF(I76="",0%,VLOOKUP(I76,données!$A$71:$B$77,2))</f>
        <v>0.5</v>
      </c>
      <c r="K76" s="80"/>
      <c r="L76" s="37" t="e">
        <f>#REF!*#REF!</f>
        <v>#REF!</v>
      </c>
      <c r="M76" s="37" t="e">
        <f t="shared" si="12"/>
        <v>#REF!</v>
      </c>
      <c r="N76" s="38" t="e">
        <f t="shared" si="13"/>
        <v>#REF!</v>
      </c>
      <c r="O76" s="9">
        <v>170</v>
      </c>
      <c r="P76" s="9">
        <v>1</v>
      </c>
      <c r="Q76" s="37">
        <f t="shared" si="14"/>
        <v>85</v>
      </c>
      <c r="R76" s="37">
        <f t="shared" si="15"/>
        <v>255</v>
      </c>
      <c r="S76" s="38" t="e">
        <f t="shared" si="16"/>
        <v>#REF!</v>
      </c>
      <c r="T76" s="242" t="e">
        <f t="shared" ref="T76:T139" si="21">S76</f>
        <v>#REF!</v>
      </c>
      <c r="U76" s="6">
        <f t="shared" si="17"/>
        <v>0</v>
      </c>
      <c r="V76" s="9"/>
      <c r="W76" s="25"/>
      <c r="X76" s="219">
        <f t="shared" si="18"/>
        <v>0</v>
      </c>
      <c r="Y76" s="11"/>
      <c r="Z76" s="9"/>
      <c r="AA76" s="6">
        <f t="shared" si="19"/>
        <v>0</v>
      </c>
      <c r="AB76" s="9"/>
      <c r="AC76" s="28">
        <f t="shared" si="20"/>
        <v>2019</v>
      </c>
    </row>
    <row r="77" spans="1:29" x14ac:dyDescent="0.2">
      <c r="A77" s="9" t="s">
        <v>193</v>
      </c>
      <c r="B77" s="23">
        <v>43793</v>
      </c>
      <c r="C77" s="9" t="s">
        <v>86</v>
      </c>
      <c r="D77" s="9" t="s">
        <v>151</v>
      </c>
      <c r="E77" s="9" t="s">
        <v>64</v>
      </c>
      <c r="F77" s="9"/>
      <c r="G77" s="13" t="s">
        <v>284</v>
      </c>
      <c r="H77" s="13" t="s">
        <v>285</v>
      </c>
      <c r="I77" s="13" t="s">
        <v>79</v>
      </c>
      <c r="J77" s="21">
        <f>IF(I77="",0%,VLOOKUP(I77,données!$A$71:$B$77,2))</f>
        <v>0.5</v>
      </c>
      <c r="K77" s="80"/>
      <c r="L77" s="37" t="e">
        <f>#REF!*#REF!</f>
        <v>#REF!</v>
      </c>
      <c r="M77" s="37" t="e">
        <f t="shared" si="12"/>
        <v>#REF!</v>
      </c>
      <c r="N77" s="38" t="e">
        <f t="shared" si="13"/>
        <v>#REF!</v>
      </c>
      <c r="O77" s="9">
        <v>170</v>
      </c>
      <c r="P77" s="9">
        <v>1</v>
      </c>
      <c r="Q77" s="37">
        <f t="shared" si="14"/>
        <v>85</v>
      </c>
      <c r="R77" s="37">
        <f t="shared" si="15"/>
        <v>255</v>
      </c>
      <c r="S77" s="38" t="e">
        <f t="shared" si="16"/>
        <v>#REF!</v>
      </c>
      <c r="T77" s="242" t="e">
        <f t="shared" si="21"/>
        <v>#REF!</v>
      </c>
      <c r="U77" s="6">
        <f t="shared" si="17"/>
        <v>0</v>
      </c>
      <c r="V77" s="9"/>
      <c r="W77" s="25"/>
      <c r="X77" s="219">
        <f t="shared" si="18"/>
        <v>0</v>
      </c>
      <c r="Y77" s="11"/>
      <c r="Z77" s="9"/>
      <c r="AA77" s="6">
        <f t="shared" si="19"/>
        <v>0</v>
      </c>
      <c r="AB77" s="9"/>
      <c r="AC77" s="28">
        <f t="shared" si="20"/>
        <v>2019</v>
      </c>
    </row>
    <row r="78" spans="1:29" x14ac:dyDescent="0.2">
      <c r="A78" s="9" t="s">
        <v>193</v>
      </c>
      <c r="B78" s="23">
        <v>43793</v>
      </c>
      <c r="C78" s="9" t="s">
        <v>86</v>
      </c>
      <c r="D78" s="9" t="s">
        <v>151</v>
      </c>
      <c r="E78" s="9" t="s">
        <v>64</v>
      </c>
      <c r="F78" s="9"/>
      <c r="G78" s="13" t="s">
        <v>286</v>
      </c>
      <c r="H78" s="13" t="s">
        <v>287</v>
      </c>
      <c r="I78" s="13" t="s">
        <v>79</v>
      </c>
      <c r="J78" s="21">
        <f>IF(I78="",0%,VLOOKUP(I78,données!$A$71:$B$77,2))</f>
        <v>0.5</v>
      </c>
      <c r="K78" s="80"/>
      <c r="L78" s="37" t="e">
        <f>#REF!*#REF!</f>
        <v>#REF!</v>
      </c>
      <c r="M78" s="37" t="e">
        <f t="shared" si="12"/>
        <v>#REF!</v>
      </c>
      <c r="N78" s="38" t="e">
        <f t="shared" si="13"/>
        <v>#REF!</v>
      </c>
      <c r="O78" s="9">
        <v>170</v>
      </c>
      <c r="P78" s="9">
        <v>1</v>
      </c>
      <c r="Q78" s="37">
        <f t="shared" si="14"/>
        <v>85</v>
      </c>
      <c r="R78" s="37">
        <f t="shared" si="15"/>
        <v>255</v>
      </c>
      <c r="S78" s="38" t="e">
        <f t="shared" si="16"/>
        <v>#REF!</v>
      </c>
      <c r="T78" s="242" t="e">
        <f t="shared" si="21"/>
        <v>#REF!</v>
      </c>
      <c r="U78" s="6">
        <f t="shared" si="17"/>
        <v>0</v>
      </c>
      <c r="V78" s="9"/>
      <c r="W78" s="25"/>
      <c r="X78" s="219">
        <f t="shared" si="18"/>
        <v>0</v>
      </c>
      <c r="Y78" s="11"/>
      <c r="Z78" s="9"/>
      <c r="AA78" s="6">
        <f t="shared" si="19"/>
        <v>0</v>
      </c>
      <c r="AB78" s="9"/>
      <c r="AC78" s="28">
        <f t="shared" si="20"/>
        <v>2019</v>
      </c>
    </row>
    <row r="79" spans="1:29" x14ac:dyDescent="0.2">
      <c r="A79" s="9" t="s">
        <v>193</v>
      </c>
      <c r="B79" s="23">
        <v>43793</v>
      </c>
      <c r="C79" s="9" t="s">
        <v>86</v>
      </c>
      <c r="D79" s="9" t="s">
        <v>151</v>
      </c>
      <c r="E79" s="9" t="s">
        <v>64</v>
      </c>
      <c r="F79" s="9"/>
      <c r="G79" s="13" t="s">
        <v>294</v>
      </c>
      <c r="H79" s="13" t="s">
        <v>295</v>
      </c>
      <c r="I79" s="13" t="s">
        <v>79</v>
      </c>
      <c r="J79" s="21">
        <f>IF(I79="",0%,VLOOKUP(I79,données!$A$71:$B$77,2))</f>
        <v>0.5</v>
      </c>
      <c r="K79" s="80"/>
      <c r="L79" s="37" t="e">
        <f>#REF!*#REF!</f>
        <v>#REF!</v>
      </c>
      <c r="M79" s="37" t="e">
        <f t="shared" si="12"/>
        <v>#REF!</v>
      </c>
      <c r="N79" s="38" t="e">
        <f t="shared" si="13"/>
        <v>#REF!</v>
      </c>
      <c r="O79" s="9">
        <v>170</v>
      </c>
      <c r="P79" s="9">
        <v>1</v>
      </c>
      <c r="Q79" s="37">
        <f t="shared" si="14"/>
        <v>85</v>
      </c>
      <c r="R79" s="37">
        <f t="shared" si="15"/>
        <v>255</v>
      </c>
      <c r="S79" s="38" t="e">
        <f t="shared" si="16"/>
        <v>#REF!</v>
      </c>
      <c r="T79" s="242" t="e">
        <f t="shared" si="21"/>
        <v>#REF!</v>
      </c>
      <c r="U79" s="6">
        <f t="shared" si="17"/>
        <v>0</v>
      </c>
      <c r="V79" s="9"/>
      <c r="W79" s="25"/>
      <c r="X79" s="219">
        <f t="shared" si="18"/>
        <v>0</v>
      </c>
      <c r="Y79" s="11"/>
      <c r="Z79" s="9"/>
      <c r="AA79" s="6">
        <f t="shared" si="19"/>
        <v>0</v>
      </c>
      <c r="AB79" s="9"/>
      <c r="AC79" s="28">
        <f t="shared" si="20"/>
        <v>2019</v>
      </c>
    </row>
    <row r="80" spans="1:29" x14ac:dyDescent="0.2">
      <c r="A80" s="9" t="s">
        <v>193</v>
      </c>
      <c r="B80" s="23">
        <v>43793</v>
      </c>
      <c r="C80" s="9" t="s">
        <v>86</v>
      </c>
      <c r="D80" s="9" t="s">
        <v>151</v>
      </c>
      <c r="E80" s="9" t="s">
        <v>11</v>
      </c>
      <c r="F80" s="9"/>
      <c r="G80" s="13" t="s">
        <v>266</v>
      </c>
      <c r="H80" s="13" t="s">
        <v>267</v>
      </c>
      <c r="I80" s="13" t="s">
        <v>79</v>
      </c>
      <c r="J80" s="21">
        <f>IF(I80="",0%,VLOOKUP(I80,données!$A$71:$B$77,2))</f>
        <v>0.5</v>
      </c>
      <c r="K80" s="80"/>
      <c r="L80" s="37" t="e">
        <f>#REF!*#REF!</f>
        <v>#REF!</v>
      </c>
      <c r="M80" s="37" t="e">
        <f t="shared" si="12"/>
        <v>#REF!</v>
      </c>
      <c r="N80" s="38" t="e">
        <f t="shared" si="13"/>
        <v>#REF!</v>
      </c>
      <c r="O80" s="9">
        <v>170</v>
      </c>
      <c r="P80" s="9">
        <v>1</v>
      </c>
      <c r="Q80" s="37">
        <f t="shared" si="14"/>
        <v>85</v>
      </c>
      <c r="R80" s="37">
        <f t="shared" si="15"/>
        <v>255</v>
      </c>
      <c r="S80" s="38" t="e">
        <f t="shared" si="16"/>
        <v>#REF!</v>
      </c>
      <c r="T80" s="242" t="e">
        <f t="shared" si="21"/>
        <v>#REF!</v>
      </c>
      <c r="U80" s="6">
        <f t="shared" si="17"/>
        <v>0</v>
      </c>
      <c r="V80" s="9"/>
      <c r="W80" s="25"/>
      <c r="X80" s="219">
        <f t="shared" si="18"/>
        <v>0</v>
      </c>
      <c r="Y80" s="11"/>
      <c r="Z80" s="9"/>
      <c r="AA80" s="6">
        <f t="shared" si="19"/>
        <v>0</v>
      </c>
      <c r="AB80" s="9"/>
      <c r="AC80" s="28">
        <f t="shared" si="20"/>
        <v>2019</v>
      </c>
    </row>
    <row r="81" spans="1:29" x14ac:dyDescent="0.2">
      <c r="A81" s="9" t="s">
        <v>193</v>
      </c>
      <c r="B81" s="23">
        <v>43793</v>
      </c>
      <c r="C81" s="9" t="s">
        <v>86</v>
      </c>
      <c r="D81" s="9" t="s">
        <v>151</v>
      </c>
      <c r="E81" s="9" t="s">
        <v>11</v>
      </c>
      <c r="F81" s="9"/>
      <c r="G81" s="13" t="s">
        <v>238</v>
      </c>
      <c r="H81" s="13" t="s">
        <v>268</v>
      </c>
      <c r="I81" s="13" t="s">
        <v>79</v>
      </c>
      <c r="J81" s="21">
        <f>IF(I81="",0%,VLOOKUP(I81,données!$A$71:$B$77,2))</f>
        <v>0.5</v>
      </c>
      <c r="K81" s="80"/>
      <c r="L81" s="37" t="e">
        <f>#REF!*#REF!</f>
        <v>#REF!</v>
      </c>
      <c r="M81" s="37" t="e">
        <f t="shared" si="12"/>
        <v>#REF!</v>
      </c>
      <c r="N81" s="38" t="e">
        <f t="shared" si="13"/>
        <v>#REF!</v>
      </c>
      <c r="O81" s="9">
        <v>170</v>
      </c>
      <c r="P81" s="9">
        <v>1</v>
      </c>
      <c r="Q81" s="37">
        <f t="shared" si="14"/>
        <v>85</v>
      </c>
      <c r="R81" s="37">
        <f t="shared" si="15"/>
        <v>255</v>
      </c>
      <c r="S81" s="38" t="e">
        <f t="shared" si="16"/>
        <v>#REF!</v>
      </c>
      <c r="T81" s="242" t="e">
        <f t="shared" si="21"/>
        <v>#REF!</v>
      </c>
      <c r="U81" s="6">
        <f t="shared" si="17"/>
        <v>0</v>
      </c>
      <c r="V81" s="9"/>
      <c r="W81" s="25"/>
      <c r="X81" s="219">
        <f t="shared" si="18"/>
        <v>0</v>
      </c>
      <c r="Y81" s="11"/>
      <c r="Z81" s="9"/>
      <c r="AA81" s="6">
        <f t="shared" si="19"/>
        <v>0</v>
      </c>
      <c r="AB81" s="9"/>
      <c r="AC81" s="28">
        <f t="shared" si="20"/>
        <v>2019</v>
      </c>
    </row>
    <row r="82" spans="1:29" x14ac:dyDescent="0.2">
      <c r="A82" s="9" t="s">
        <v>193</v>
      </c>
      <c r="B82" s="23">
        <v>43793</v>
      </c>
      <c r="C82" s="9" t="s">
        <v>86</v>
      </c>
      <c r="D82" s="9" t="s">
        <v>151</v>
      </c>
      <c r="E82" s="9" t="s">
        <v>11</v>
      </c>
      <c r="F82" s="9"/>
      <c r="G82" s="13" t="s">
        <v>269</v>
      </c>
      <c r="H82" s="13" t="s">
        <v>270</v>
      </c>
      <c r="I82" s="13" t="s">
        <v>79</v>
      </c>
      <c r="J82" s="21">
        <f>IF(I82="",0%,VLOOKUP(I82,données!$A$71:$B$77,2))</f>
        <v>0.5</v>
      </c>
      <c r="K82" s="80"/>
      <c r="L82" s="37" t="e">
        <f>#REF!*#REF!</f>
        <v>#REF!</v>
      </c>
      <c r="M82" s="37" t="e">
        <f t="shared" si="12"/>
        <v>#REF!</v>
      </c>
      <c r="N82" s="38" t="e">
        <f t="shared" si="13"/>
        <v>#REF!</v>
      </c>
      <c r="O82" s="9">
        <v>170</v>
      </c>
      <c r="P82" s="9">
        <v>1</v>
      </c>
      <c r="Q82" s="37">
        <f t="shared" si="14"/>
        <v>85</v>
      </c>
      <c r="R82" s="37">
        <f t="shared" si="15"/>
        <v>255</v>
      </c>
      <c r="S82" s="38" t="e">
        <f t="shared" si="16"/>
        <v>#REF!</v>
      </c>
      <c r="T82" s="242" t="e">
        <f t="shared" si="21"/>
        <v>#REF!</v>
      </c>
      <c r="U82" s="6">
        <f t="shared" si="17"/>
        <v>0</v>
      </c>
      <c r="V82" s="9"/>
      <c r="W82" s="25"/>
      <c r="X82" s="219">
        <f t="shared" si="18"/>
        <v>0</v>
      </c>
      <c r="Y82" s="11"/>
      <c r="Z82" s="9"/>
      <c r="AA82" s="6">
        <f t="shared" si="19"/>
        <v>0</v>
      </c>
      <c r="AB82" s="9"/>
      <c r="AC82" s="28">
        <f t="shared" si="20"/>
        <v>2019</v>
      </c>
    </row>
    <row r="83" spans="1:29" x14ac:dyDescent="0.2">
      <c r="A83" s="9" t="s">
        <v>193</v>
      </c>
      <c r="B83" s="23">
        <v>43793</v>
      </c>
      <c r="C83" s="9" t="s">
        <v>86</v>
      </c>
      <c r="D83" s="9" t="s">
        <v>151</v>
      </c>
      <c r="E83" s="9" t="s">
        <v>12</v>
      </c>
      <c r="F83" s="9"/>
      <c r="G83" s="13" t="s">
        <v>260</v>
      </c>
      <c r="H83" s="13" t="s">
        <v>261</v>
      </c>
      <c r="I83" s="13" t="s">
        <v>79</v>
      </c>
      <c r="J83" s="21">
        <f>IF(I83="",0%,VLOOKUP(I83,données!$A$71:$B$77,2))</f>
        <v>0.5</v>
      </c>
      <c r="K83" s="80"/>
      <c r="L83" s="37" t="e">
        <f>#REF!*#REF!</f>
        <v>#REF!</v>
      </c>
      <c r="M83" s="37" t="e">
        <f t="shared" si="12"/>
        <v>#REF!</v>
      </c>
      <c r="N83" s="38" t="e">
        <f t="shared" si="13"/>
        <v>#REF!</v>
      </c>
      <c r="O83" s="9">
        <v>170</v>
      </c>
      <c r="P83" s="9">
        <v>1</v>
      </c>
      <c r="Q83" s="37">
        <f t="shared" si="14"/>
        <v>85</v>
      </c>
      <c r="R83" s="37">
        <f t="shared" si="15"/>
        <v>255</v>
      </c>
      <c r="S83" s="38" t="e">
        <f t="shared" si="16"/>
        <v>#REF!</v>
      </c>
      <c r="T83" s="242" t="e">
        <f t="shared" si="21"/>
        <v>#REF!</v>
      </c>
      <c r="U83" s="6">
        <f t="shared" si="17"/>
        <v>0</v>
      </c>
      <c r="V83" s="9"/>
      <c r="W83" s="25"/>
      <c r="X83" s="219">
        <f t="shared" si="18"/>
        <v>0</v>
      </c>
      <c r="Y83" s="11"/>
      <c r="Z83" s="9"/>
      <c r="AA83" s="6">
        <f t="shared" si="19"/>
        <v>0</v>
      </c>
      <c r="AB83" s="9"/>
      <c r="AC83" s="28">
        <f t="shared" si="20"/>
        <v>2019</v>
      </c>
    </row>
    <row r="84" spans="1:29" x14ac:dyDescent="0.2">
      <c r="A84" s="9" t="s">
        <v>193</v>
      </c>
      <c r="B84" s="23">
        <v>43793</v>
      </c>
      <c r="C84" s="9" t="s">
        <v>86</v>
      </c>
      <c r="D84" s="9" t="s">
        <v>151</v>
      </c>
      <c r="E84" s="9" t="s">
        <v>12</v>
      </c>
      <c r="F84" s="9"/>
      <c r="G84" s="13" t="s">
        <v>262</v>
      </c>
      <c r="H84" s="13" t="s">
        <v>263</v>
      </c>
      <c r="I84" s="13" t="s">
        <v>79</v>
      </c>
      <c r="J84" s="21">
        <f>IF(I84="",0%,VLOOKUP(I84,données!$A$71:$B$77,2))</f>
        <v>0.5</v>
      </c>
      <c r="K84" s="80"/>
      <c r="L84" s="37" t="e">
        <f>#REF!*#REF!</f>
        <v>#REF!</v>
      </c>
      <c r="M84" s="37" t="e">
        <f t="shared" si="12"/>
        <v>#REF!</v>
      </c>
      <c r="N84" s="38" t="e">
        <f t="shared" si="13"/>
        <v>#REF!</v>
      </c>
      <c r="O84" s="9">
        <v>170</v>
      </c>
      <c r="P84" s="9">
        <v>1</v>
      </c>
      <c r="Q84" s="37">
        <f t="shared" si="14"/>
        <v>85</v>
      </c>
      <c r="R84" s="37">
        <f t="shared" si="15"/>
        <v>255</v>
      </c>
      <c r="S84" s="38" t="e">
        <f t="shared" si="16"/>
        <v>#REF!</v>
      </c>
      <c r="T84" s="242" t="e">
        <f t="shared" si="21"/>
        <v>#REF!</v>
      </c>
      <c r="U84" s="6">
        <f t="shared" si="17"/>
        <v>0</v>
      </c>
      <c r="V84" s="9"/>
      <c r="W84" s="25"/>
      <c r="X84" s="219">
        <f t="shared" si="18"/>
        <v>0</v>
      </c>
      <c r="Y84" s="11"/>
      <c r="Z84" s="9"/>
      <c r="AA84" s="6">
        <f t="shared" si="19"/>
        <v>0</v>
      </c>
      <c r="AB84" s="9"/>
      <c r="AC84" s="28">
        <f t="shared" si="20"/>
        <v>2019</v>
      </c>
    </row>
    <row r="85" spans="1:29" x14ac:dyDescent="0.2">
      <c r="A85" s="9" t="s">
        <v>193</v>
      </c>
      <c r="B85" s="23">
        <v>43793</v>
      </c>
      <c r="C85" s="9" t="s">
        <v>86</v>
      </c>
      <c r="D85" s="9" t="s">
        <v>151</v>
      </c>
      <c r="E85" s="9" t="s">
        <v>12</v>
      </c>
      <c r="F85" s="9"/>
      <c r="G85" s="13" t="s">
        <v>264</v>
      </c>
      <c r="H85" s="13" t="s">
        <v>265</v>
      </c>
      <c r="I85" s="13" t="s">
        <v>79</v>
      </c>
      <c r="J85" s="21">
        <f>IF(I85="",0%,VLOOKUP(I85,données!$A$71:$B$77,2))</f>
        <v>0.5</v>
      </c>
      <c r="K85" s="80"/>
      <c r="L85" s="37" t="e">
        <f>#REF!*#REF!</f>
        <v>#REF!</v>
      </c>
      <c r="M85" s="37" t="e">
        <f t="shared" si="12"/>
        <v>#REF!</v>
      </c>
      <c r="N85" s="38" t="e">
        <f t="shared" si="13"/>
        <v>#REF!</v>
      </c>
      <c r="O85" s="9">
        <v>170</v>
      </c>
      <c r="P85" s="9">
        <v>1</v>
      </c>
      <c r="Q85" s="37">
        <f t="shared" si="14"/>
        <v>85</v>
      </c>
      <c r="R85" s="37">
        <f t="shared" si="15"/>
        <v>255</v>
      </c>
      <c r="S85" s="38" t="e">
        <f t="shared" si="16"/>
        <v>#REF!</v>
      </c>
      <c r="T85" s="242" t="e">
        <f t="shared" si="21"/>
        <v>#REF!</v>
      </c>
      <c r="U85" s="6">
        <f t="shared" si="17"/>
        <v>0</v>
      </c>
      <c r="V85" s="9"/>
      <c r="W85" s="25"/>
      <c r="X85" s="219">
        <f t="shared" si="18"/>
        <v>0</v>
      </c>
      <c r="Y85" s="11"/>
      <c r="Z85" s="9"/>
      <c r="AA85" s="6">
        <f t="shared" si="19"/>
        <v>0</v>
      </c>
      <c r="AB85" s="9"/>
      <c r="AC85" s="28">
        <f t="shared" si="20"/>
        <v>2019</v>
      </c>
    </row>
    <row r="86" spans="1:29" x14ac:dyDescent="0.2">
      <c r="A86" s="9" t="s">
        <v>193</v>
      </c>
      <c r="B86" s="23">
        <v>43793</v>
      </c>
      <c r="C86" s="9" t="s">
        <v>86</v>
      </c>
      <c r="D86" s="9" t="s">
        <v>151</v>
      </c>
      <c r="E86" s="9" t="s">
        <v>13</v>
      </c>
      <c r="F86" s="9"/>
      <c r="G86" s="13" t="s">
        <v>252</v>
      </c>
      <c r="H86" s="13" t="s">
        <v>253</v>
      </c>
      <c r="I86" s="13" t="s">
        <v>79</v>
      </c>
      <c r="J86" s="21">
        <f>IF(I86="",0%,VLOOKUP(I86,données!$A$71:$B$77,2))</f>
        <v>0.5</v>
      </c>
      <c r="K86" s="80"/>
      <c r="L86" s="37" t="e">
        <f>#REF!*#REF!</f>
        <v>#REF!</v>
      </c>
      <c r="M86" s="37" t="e">
        <f t="shared" si="12"/>
        <v>#REF!</v>
      </c>
      <c r="N86" s="38" t="e">
        <f t="shared" si="13"/>
        <v>#REF!</v>
      </c>
      <c r="O86" s="9">
        <v>170</v>
      </c>
      <c r="P86" s="9">
        <v>1</v>
      </c>
      <c r="Q86" s="37">
        <f t="shared" si="14"/>
        <v>85</v>
      </c>
      <c r="R86" s="37">
        <f t="shared" si="15"/>
        <v>255</v>
      </c>
      <c r="S86" s="38" t="e">
        <f t="shared" si="16"/>
        <v>#REF!</v>
      </c>
      <c r="T86" s="242" t="e">
        <f t="shared" si="21"/>
        <v>#REF!</v>
      </c>
      <c r="U86" s="6">
        <f t="shared" si="17"/>
        <v>0</v>
      </c>
      <c r="V86" s="9"/>
      <c r="W86" s="25"/>
      <c r="X86" s="219">
        <f t="shared" si="18"/>
        <v>0</v>
      </c>
      <c r="Y86" s="11"/>
      <c r="Z86" s="9"/>
      <c r="AA86" s="6">
        <f t="shared" si="19"/>
        <v>0</v>
      </c>
      <c r="AB86" s="9"/>
      <c r="AC86" s="28">
        <f t="shared" si="20"/>
        <v>2019</v>
      </c>
    </row>
    <row r="87" spans="1:29" x14ac:dyDescent="0.2">
      <c r="A87" s="9" t="s">
        <v>193</v>
      </c>
      <c r="B87" s="23">
        <v>43793</v>
      </c>
      <c r="C87" s="9" t="s">
        <v>86</v>
      </c>
      <c r="D87" s="9" t="s">
        <v>151</v>
      </c>
      <c r="E87" s="9" t="s">
        <v>13</v>
      </c>
      <c r="F87" s="9"/>
      <c r="G87" s="13" t="s">
        <v>254</v>
      </c>
      <c r="H87" s="13" t="s">
        <v>255</v>
      </c>
      <c r="I87" s="13" t="s">
        <v>79</v>
      </c>
      <c r="J87" s="21">
        <f>IF(I87="",0%,VLOOKUP(I87,données!$A$71:$B$77,2))</f>
        <v>0.5</v>
      </c>
      <c r="K87" s="80"/>
      <c r="L87" s="37" t="e">
        <f>#REF!*#REF!</f>
        <v>#REF!</v>
      </c>
      <c r="M87" s="37" t="e">
        <f t="shared" si="12"/>
        <v>#REF!</v>
      </c>
      <c r="N87" s="38" t="e">
        <f t="shared" si="13"/>
        <v>#REF!</v>
      </c>
      <c r="O87" s="9">
        <v>170</v>
      </c>
      <c r="P87" s="9">
        <v>1</v>
      </c>
      <c r="Q87" s="37">
        <f t="shared" si="14"/>
        <v>85</v>
      </c>
      <c r="R87" s="37">
        <f t="shared" si="15"/>
        <v>255</v>
      </c>
      <c r="S87" s="38" t="e">
        <f t="shared" si="16"/>
        <v>#REF!</v>
      </c>
      <c r="T87" s="242" t="e">
        <f t="shared" si="21"/>
        <v>#REF!</v>
      </c>
      <c r="U87" s="6">
        <f t="shared" si="17"/>
        <v>0</v>
      </c>
      <c r="V87" s="9"/>
      <c r="W87" s="25"/>
      <c r="X87" s="219">
        <f t="shared" si="18"/>
        <v>0</v>
      </c>
      <c r="Y87" s="11"/>
      <c r="Z87" s="9"/>
      <c r="AA87" s="6">
        <f t="shared" si="19"/>
        <v>0</v>
      </c>
      <c r="AB87" s="9"/>
      <c r="AC87" s="28">
        <f t="shared" si="20"/>
        <v>2019</v>
      </c>
    </row>
    <row r="88" spans="1:29" x14ac:dyDescent="0.2">
      <c r="A88" s="9" t="s">
        <v>193</v>
      </c>
      <c r="B88" s="23">
        <v>43793</v>
      </c>
      <c r="C88" s="9" t="s">
        <v>86</v>
      </c>
      <c r="D88" s="9" t="s">
        <v>151</v>
      </c>
      <c r="E88" s="9" t="s">
        <v>13</v>
      </c>
      <c r="F88" s="9"/>
      <c r="G88" s="13" t="s">
        <v>256</v>
      </c>
      <c r="H88" s="13" t="s">
        <v>257</v>
      </c>
      <c r="I88" s="13" t="s">
        <v>79</v>
      </c>
      <c r="J88" s="21">
        <f>IF(I88="",0%,VLOOKUP(I88,données!$A$71:$B$77,2))</f>
        <v>0.5</v>
      </c>
      <c r="K88" s="80"/>
      <c r="L88" s="37" t="e">
        <f>#REF!*#REF!</f>
        <v>#REF!</v>
      </c>
      <c r="M88" s="37" t="e">
        <f t="shared" si="12"/>
        <v>#REF!</v>
      </c>
      <c r="N88" s="38" t="e">
        <f t="shared" si="13"/>
        <v>#REF!</v>
      </c>
      <c r="O88" s="9">
        <v>170</v>
      </c>
      <c r="P88" s="9">
        <v>1</v>
      </c>
      <c r="Q88" s="37">
        <f t="shared" si="14"/>
        <v>85</v>
      </c>
      <c r="R88" s="37">
        <f t="shared" si="15"/>
        <v>255</v>
      </c>
      <c r="S88" s="38" t="e">
        <f t="shared" si="16"/>
        <v>#REF!</v>
      </c>
      <c r="T88" s="242" t="e">
        <f t="shared" si="21"/>
        <v>#REF!</v>
      </c>
      <c r="U88" s="6">
        <f t="shared" si="17"/>
        <v>0</v>
      </c>
      <c r="V88" s="9"/>
      <c r="W88" s="25"/>
      <c r="X88" s="219">
        <f t="shared" si="18"/>
        <v>0</v>
      </c>
      <c r="Y88" s="11"/>
      <c r="Z88" s="9"/>
      <c r="AA88" s="6">
        <f t="shared" si="19"/>
        <v>0</v>
      </c>
      <c r="AB88" s="9"/>
      <c r="AC88" s="28">
        <f t="shared" si="20"/>
        <v>2019</v>
      </c>
    </row>
    <row r="89" spans="1:29" x14ac:dyDescent="0.2">
      <c r="A89" s="9" t="s">
        <v>193</v>
      </c>
      <c r="B89" s="23">
        <v>43793</v>
      </c>
      <c r="C89" s="9" t="s">
        <v>86</v>
      </c>
      <c r="D89" s="9" t="s">
        <v>151</v>
      </c>
      <c r="E89" s="9" t="s">
        <v>13</v>
      </c>
      <c r="F89" s="9"/>
      <c r="G89" s="13" t="s">
        <v>258</v>
      </c>
      <c r="H89" s="13" t="s">
        <v>259</v>
      </c>
      <c r="I89" s="13" t="s">
        <v>79</v>
      </c>
      <c r="J89" s="21">
        <f>IF(I89="",0%,VLOOKUP(I89,données!$A$71:$B$77,2))</f>
        <v>0.5</v>
      </c>
      <c r="K89" s="80"/>
      <c r="L89" s="37" t="e">
        <f>#REF!*#REF!</f>
        <v>#REF!</v>
      </c>
      <c r="M89" s="37" t="e">
        <f t="shared" si="12"/>
        <v>#REF!</v>
      </c>
      <c r="N89" s="38" t="e">
        <f t="shared" si="13"/>
        <v>#REF!</v>
      </c>
      <c r="O89" s="9">
        <v>170</v>
      </c>
      <c r="P89" s="9">
        <v>1</v>
      </c>
      <c r="Q89" s="37">
        <f t="shared" si="14"/>
        <v>85</v>
      </c>
      <c r="R89" s="37">
        <f t="shared" si="15"/>
        <v>255</v>
      </c>
      <c r="S89" s="38" t="e">
        <f t="shared" si="16"/>
        <v>#REF!</v>
      </c>
      <c r="T89" s="242" t="e">
        <f t="shared" si="21"/>
        <v>#REF!</v>
      </c>
      <c r="U89" s="6">
        <f t="shared" si="17"/>
        <v>0</v>
      </c>
      <c r="V89" s="9"/>
      <c r="W89" s="25"/>
      <c r="X89" s="219">
        <f t="shared" si="18"/>
        <v>0</v>
      </c>
      <c r="Y89" s="11"/>
      <c r="Z89" s="9"/>
      <c r="AA89" s="6">
        <f t="shared" si="19"/>
        <v>0</v>
      </c>
      <c r="AB89" s="9"/>
      <c r="AC89" s="28">
        <f t="shared" si="20"/>
        <v>2019</v>
      </c>
    </row>
    <row r="90" spans="1:29" x14ac:dyDescent="0.2">
      <c r="A90" s="9" t="s">
        <v>193</v>
      </c>
      <c r="B90" s="23">
        <v>43793</v>
      </c>
      <c r="C90" s="9" t="s">
        <v>86</v>
      </c>
      <c r="D90" s="9" t="s">
        <v>153</v>
      </c>
      <c r="E90" s="9" t="s">
        <v>16</v>
      </c>
      <c r="F90" s="9"/>
      <c r="G90" s="13" t="s">
        <v>248</v>
      </c>
      <c r="H90" s="13" t="s">
        <v>249</v>
      </c>
      <c r="I90" s="13" t="s">
        <v>79</v>
      </c>
      <c r="J90" s="21">
        <f>IF(I90="",0%,VLOOKUP(I90,données!$A$71:$B$77,2))</f>
        <v>0.5</v>
      </c>
      <c r="K90" s="80"/>
      <c r="L90" s="37" t="e">
        <f>#REF!*#REF!</f>
        <v>#REF!</v>
      </c>
      <c r="M90" s="37" t="e">
        <f t="shared" si="12"/>
        <v>#REF!</v>
      </c>
      <c r="N90" s="38" t="e">
        <f t="shared" si="13"/>
        <v>#REF!</v>
      </c>
      <c r="O90" s="9">
        <v>170</v>
      </c>
      <c r="P90" s="9">
        <v>1</v>
      </c>
      <c r="Q90" s="37">
        <f t="shared" si="14"/>
        <v>85</v>
      </c>
      <c r="R90" s="37">
        <f t="shared" si="15"/>
        <v>255</v>
      </c>
      <c r="S90" s="38" t="e">
        <f t="shared" si="16"/>
        <v>#REF!</v>
      </c>
      <c r="T90" s="242" t="e">
        <f t="shared" si="21"/>
        <v>#REF!</v>
      </c>
      <c r="U90" s="6">
        <f t="shared" si="17"/>
        <v>0</v>
      </c>
      <c r="V90" s="9"/>
      <c r="W90" s="25"/>
      <c r="X90" s="219">
        <f t="shared" si="18"/>
        <v>0</v>
      </c>
      <c r="Y90" s="11"/>
      <c r="Z90" s="9"/>
      <c r="AA90" s="6">
        <f t="shared" si="19"/>
        <v>0</v>
      </c>
      <c r="AB90" s="9"/>
      <c r="AC90" s="28">
        <f t="shared" si="20"/>
        <v>2019</v>
      </c>
    </row>
    <row r="91" spans="1:29" x14ac:dyDescent="0.2">
      <c r="A91" s="9" t="s">
        <v>193</v>
      </c>
      <c r="B91" s="23">
        <v>43793</v>
      </c>
      <c r="C91" s="9" t="s">
        <v>86</v>
      </c>
      <c r="D91" s="9" t="s">
        <v>153</v>
      </c>
      <c r="E91" s="9" t="s">
        <v>17</v>
      </c>
      <c r="F91" s="9"/>
      <c r="G91" s="13" t="s">
        <v>250</v>
      </c>
      <c r="H91" s="13" t="s">
        <v>251</v>
      </c>
      <c r="I91" s="13" t="s">
        <v>79</v>
      </c>
      <c r="J91" s="21">
        <f>IF(I91="",0%,VLOOKUP(I91,données!$A$71:$B$77,2))</f>
        <v>0.5</v>
      </c>
      <c r="K91" s="80"/>
      <c r="L91" s="37" t="e">
        <f>#REF!*#REF!</f>
        <v>#REF!</v>
      </c>
      <c r="M91" s="37" t="e">
        <f t="shared" si="12"/>
        <v>#REF!</v>
      </c>
      <c r="N91" s="38" t="e">
        <f t="shared" si="13"/>
        <v>#REF!</v>
      </c>
      <c r="O91" s="9">
        <v>170</v>
      </c>
      <c r="P91" s="9">
        <v>1</v>
      </c>
      <c r="Q91" s="37">
        <f t="shared" si="14"/>
        <v>85</v>
      </c>
      <c r="R91" s="37">
        <f t="shared" si="15"/>
        <v>255</v>
      </c>
      <c r="S91" s="38" t="e">
        <f t="shared" si="16"/>
        <v>#REF!</v>
      </c>
      <c r="T91" s="242" t="e">
        <f t="shared" si="21"/>
        <v>#REF!</v>
      </c>
      <c r="U91" s="6">
        <f t="shared" si="17"/>
        <v>0</v>
      </c>
      <c r="V91" s="9"/>
      <c r="W91" s="25"/>
      <c r="X91" s="219">
        <f t="shared" si="18"/>
        <v>0</v>
      </c>
      <c r="Y91" s="11"/>
      <c r="Z91" s="9"/>
      <c r="AA91" s="6">
        <f t="shared" si="19"/>
        <v>0</v>
      </c>
      <c r="AB91" s="9"/>
      <c r="AC91" s="28">
        <f t="shared" si="20"/>
        <v>2019</v>
      </c>
    </row>
    <row r="92" spans="1:29" x14ac:dyDescent="0.2">
      <c r="A92" s="9" t="s">
        <v>193</v>
      </c>
      <c r="B92" s="23">
        <v>43793</v>
      </c>
      <c r="C92" s="9" t="s">
        <v>86</v>
      </c>
      <c r="D92" s="9" t="s">
        <v>153</v>
      </c>
      <c r="E92" s="9" t="s">
        <v>16</v>
      </c>
      <c r="F92" s="9"/>
      <c r="G92" s="13"/>
      <c r="H92" s="13"/>
      <c r="I92" s="13" t="s">
        <v>79</v>
      </c>
      <c r="J92" s="21">
        <f>IF(I92="",0%,VLOOKUP(I92,données!$A$71:$B$77,2))</f>
        <v>0.5</v>
      </c>
      <c r="K92" s="80"/>
      <c r="L92" s="37" t="e">
        <f>#REF!*#REF!</f>
        <v>#REF!</v>
      </c>
      <c r="M92" s="37" t="e">
        <f t="shared" si="12"/>
        <v>#REF!</v>
      </c>
      <c r="N92" s="38" t="e">
        <f t="shared" si="13"/>
        <v>#REF!</v>
      </c>
      <c r="O92" s="9"/>
      <c r="P92" s="9">
        <v>1</v>
      </c>
      <c r="Q92" s="37">
        <f t="shared" si="14"/>
        <v>0</v>
      </c>
      <c r="R92" s="37">
        <f t="shared" si="15"/>
        <v>0</v>
      </c>
      <c r="S92" s="38" t="e">
        <f t="shared" si="16"/>
        <v>#REF!</v>
      </c>
      <c r="T92" s="242" t="e">
        <f t="shared" si="21"/>
        <v>#REF!</v>
      </c>
      <c r="U92" s="6">
        <f t="shared" si="17"/>
        <v>0</v>
      </c>
      <c r="V92" s="9"/>
      <c r="W92" s="25"/>
      <c r="X92" s="219">
        <f t="shared" si="18"/>
        <v>0</v>
      </c>
      <c r="Y92" s="11"/>
      <c r="Z92" s="9"/>
      <c r="AA92" s="6">
        <f t="shared" si="19"/>
        <v>0</v>
      </c>
      <c r="AB92" s="9"/>
      <c r="AC92" s="28">
        <f t="shared" si="20"/>
        <v>2019</v>
      </c>
    </row>
    <row r="93" spans="1:29" x14ac:dyDescent="0.2">
      <c r="A93" s="9" t="s">
        <v>193</v>
      </c>
      <c r="B93" s="23">
        <v>43793</v>
      </c>
      <c r="C93" s="9" t="s">
        <v>86</v>
      </c>
      <c r="D93" s="9" t="s">
        <v>153</v>
      </c>
      <c r="E93" s="9" t="s">
        <v>17</v>
      </c>
      <c r="F93" s="9"/>
      <c r="G93" s="13"/>
      <c r="H93" s="13"/>
      <c r="I93" s="13" t="s">
        <v>79</v>
      </c>
      <c r="J93" s="21">
        <f>IF(I93="",0%,VLOOKUP(I93,données!$A$71:$B$77,2))</f>
        <v>0.5</v>
      </c>
      <c r="K93" s="80"/>
      <c r="L93" s="37" t="e">
        <f>#REF!*#REF!</f>
        <v>#REF!</v>
      </c>
      <c r="M93" s="37" t="e">
        <f t="shared" si="12"/>
        <v>#REF!</v>
      </c>
      <c r="N93" s="38" t="e">
        <f t="shared" si="13"/>
        <v>#REF!</v>
      </c>
      <c r="O93" s="9"/>
      <c r="P93" s="9">
        <v>1</v>
      </c>
      <c r="Q93" s="37">
        <f t="shared" si="14"/>
        <v>0</v>
      </c>
      <c r="R93" s="37">
        <f t="shared" si="15"/>
        <v>0</v>
      </c>
      <c r="S93" s="38" t="e">
        <f t="shared" si="16"/>
        <v>#REF!</v>
      </c>
      <c r="T93" s="242" t="e">
        <f t="shared" si="21"/>
        <v>#REF!</v>
      </c>
      <c r="U93" s="6">
        <f t="shared" si="17"/>
        <v>0</v>
      </c>
      <c r="V93" s="9"/>
      <c r="W93" s="25"/>
      <c r="X93" s="219">
        <f t="shared" si="18"/>
        <v>0</v>
      </c>
      <c r="Y93" s="11"/>
      <c r="Z93" s="9"/>
      <c r="AA93" s="6">
        <f t="shared" si="19"/>
        <v>0</v>
      </c>
      <c r="AB93" s="9"/>
      <c r="AC93" s="28">
        <f t="shared" si="20"/>
        <v>2019</v>
      </c>
    </row>
    <row r="94" spans="1:29" x14ac:dyDescent="0.2">
      <c r="A94" s="9" t="s">
        <v>193</v>
      </c>
      <c r="B94" s="23">
        <v>43793</v>
      </c>
      <c r="C94" s="9" t="s">
        <v>86</v>
      </c>
      <c r="D94" s="9" t="s">
        <v>153</v>
      </c>
      <c r="E94" s="9" t="s">
        <v>20</v>
      </c>
      <c r="F94" s="9"/>
      <c r="G94" s="13" t="s">
        <v>296</v>
      </c>
      <c r="H94" s="13" t="s">
        <v>297</v>
      </c>
      <c r="I94" s="13" t="s">
        <v>79</v>
      </c>
      <c r="J94" s="21">
        <f>IF(I94="",0%,VLOOKUP(I94,données!$A$71:$B$77,2))</f>
        <v>0.5</v>
      </c>
      <c r="K94" s="80"/>
      <c r="L94" s="37" t="e">
        <f>#REF!*#REF!</f>
        <v>#REF!</v>
      </c>
      <c r="M94" s="37" t="e">
        <f t="shared" si="12"/>
        <v>#REF!</v>
      </c>
      <c r="N94" s="38" t="e">
        <f t="shared" si="13"/>
        <v>#REF!</v>
      </c>
      <c r="O94" s="9">
        <v>170</v>
      </c>
      <c r="P94" s="9">
        <v>1</v>
      </c>
      <c r="Q94" s="37">
        <f t="shared" si="14"/>
        <v>85</v>
      </c>
      <c r="R94" s="37">
        <f t="shared" si="15"/>
        <v>255</v>
      </c>
      <c r="S94" s="38" t="e">
        <f t="shared" si="16"/>
        <v>#REF!</v>
      </c>
      <c r="T94" s="242" t="e">
        <f t="shared" si="21"/>
        <v>#REF!</v>
      </c>
      <c r="U94" s="6">
        <f t="shared" si="17"/>
        <v>0</v>
      </c>
      <c r="V94" s="9"/>
      <c r="W94" s="25"/>
      <c r="X94" s="219">
        <f t="shared" si="18"/>
        <v>0</v>
      </c>
      <c r="Y94" s="11"/>
      <c r="Z94" s="9"/>
      <c r="AA94" s="6">
        <f t="shared" si="19"/>
        <v>0</v>
      </c>
      <c r="AB94" s="9"/>
      <c r="AC94" s="28">
        <f t="shared" si="20"/>
        <v>2019</v>
      </c>
    </row>
    <row r="95" spans="1:29" x14ac:dyDescent="0.2">
      <c r="A95" s="9" t="s">
        <v>193</v>
      </c>
      <c r="B95" s="23">
        <v>43793</v>
      </c>
      <c r="C95" s="9" t="s">
        <v>86</v>
      </c>
      <c r="D95" s="9" t="s">
        <v>154</v>
      </c>
      <c r="E95" s="9" t="s">
        <v>45</v>
      </c>
      <c r="F95" s="9"/>
      <c r="G95" s="13" t="s">
        <v>246</v>
      </c>
      <c r="H95" s="13" t="s">
        <v>247</v>
      </c>
      <c r="I95" s="13" t="s">
        <v>79</v>
      </c>
      <c r="J95" s="21">
        <f>IF(I95="",0%,VLOOKUP(I95,données!$A$71:$B$77,2))</f>
        <v>0.5</v>
      </c>
      <c r="K95" s="80"/>
      <c r="L95" s="37" t="e">
        <f>#REF!*#REF!</f>
        <v>#REF!</v>
      </c>
      <c r="M95" s="37" t="e">
        <f t="shared" si="12"/>
        <v>#REF!</v>
      </c>
      <c r="N95" s="38" t="e">
        <f t="shared" si="13"/>
        <v>#REF!</v>
      </c>
      <c r="O95" s="9">
        <v>170</v>
      </c>
      <c r="P95" s="9">
        <v>1</v>
      </c>
      <c r="Q95" s="37">
        <f t="shared" si="14"/>
        <v>85</v>
      </c>
      <c r="R95" s="37">
        <f t="shared" si="15"/>
        <v>255</v>
      </c>
      <c r="S95" s="38" t="e">
        <f t="shared" si="16"/>
        <v>#REF!</v>
      </c>
      <c r="T95" s="242" t="e">
        <f t="shared" si="21"/>
        <v>#REF!</v>
      </c>
      <c r="U95" s="6">
        <f t="shared" si="17"/>
        <v>0</v>
      </c>
      <c r="V95" s="9"/>
      <c r="W95" s="25"/>
      <c r="X95" s="219">
        <f t="shared" si="18"/>
        <v>0</v>
      </c>
      <c r="Y95" s="11"/>
      <c r="Z95" s="9"/>
      <c r="AA95" s="6">
        <f t="shared" si="19"/>
        <v>0</v>
      </c>
      <c r="AB95" s="9"/>
      <c r="AC95" s="28">
        <f t="shared" si="20"/>
        <v>2019</v>
      </c>
    </row>
    <row r="96" spans="1:29" x14ac:dyDescent="0.2">
      <c r="A96" s="9" t="s">
        <v>193</v>
      </c>
      <c r="B96" s="23">
        <v>43793</v>
      </c>
      <c r="C96" s="9" t="s">
        <v>86</v>
      </c>
      <c r="D96" s="9" t="s">
        <v>154</v>
      </c>
      <c r="E96" s="9" t="s">
        <v>46</v>
      </c>
      <c r="F96" s="9"/>
      <c r="G96" s="13"/>
      <c r="H96" s="13"/>
      <c r="I96" s="13" t="s">
        <v>79</v>
      </c>
      <c r="J96" s="21">
        <f>IF(I96="",0%,VLOOKUP(I96,données!$A$71:$B$77,2))</f>
        <v>0.5</v>
      </c>
      <c r="K96" s="80"/>
      <c r="L96" s="37" t="e">
        <f>#REF!*#REF!</f>
        <v>#REF!</v>
      </c>
      <c r="M96" s="37" t="e">
        <f t="shared" si="12"/>
        <v>#REF!</v>
      </c>
      <c r="N96" s="38" t="e">
        <f t="shared" si="13"/>
        <v>#REF!</v>
      </c>
      <c r="O96" s="9"/>
      <c r="P96" s="9">
        <v>1</v>
      </c>
      <c r="Q96" s="37">
        <f t="shared" si="14"/>
        <v>0</v>
      </c>
      <c r="R96" s="37">
        <f t="shared" si="15"/>
        <v>0</v>
      </c>
      <c r="S96" s="38" t="e">
        <f t="shared" si="16"/>
        <v>#REF!</v>
      </c>
      <c r="T96" s="242" t="e">
        <f t="shared" si="21"/>
        <v>#REF!</v>
      </c>
      <c r="U96" s="6">
        <f t="shared" si="17"/>
        <v>0</v>
      </c>
      <c r="V96" s="9"/>
      <c r="W96" s="25"/>
      <c r="X96" s="219">
        <f t="shared" si="18"/>
        <v>0</v>
      </c>
      <c r="Y96" s="11"/>
      <c r="Z96" s="9"/>
      <c r="AA96" s="6">
        <f t="shared" si="19"/>
        <v>0</v>
      </c>
      <c r="AB96" s="9"/>
      <c r="AC96" s="28">
        <f t="shared" si="20"/>
        <v>2019</v>
      </c>
    </row>
    <row r="97" spans="1:29" x14ac:dyDescent="0.2">
      <c r="A97" s="9" t="s">
        <v>193</v>
      </c>
      <c r="B97" s="23">
        <v>43793</v>
      </c>
      <c r="C97" s="9" t="s">
        <v>86</v>
      </c>
      <c r="D97" s="9" t="s">
        <v>154</v>
      </c>
      <c r="E97" s="9" t="s">
        <v>50</v>
      </c>
      <c r="F97" s="9"/>
      <c r="G97" s="13" t="s">
        <v>298</v>
      </c>
      <c r="H97" s="13" t="s">
        <v>299</v>
      </c>
      <c r="I97" s="13" t="s">
        <v>79</v>
      </c>
      <c r="J97" s="21">
        <f>IF(I97="",0%,VLOOKUP(I97,données!$A$71:$B$77,2))</f>
        <v>0.5</v>
      </c>
      <c r="K97" s="80"/>
      <c r="L97" s="37" t="e">
        <f>#REF!*#REF!</f>
        <v>#REF!</v>
      </c>
      <c r="M97" s="37" t="e">
        <f t="shared" si="12"/>
        <v>#REF!</v>
      </c>
      <c r="N97" s="38" t="e">
        <f t="shared" si="13"/>
        <v>#REF!</v>
      </c>
      <c r="O97" s="9">
        <v>170</v>
      </c>
      <c r="P97" s="9">
        <v>1</v>
      </c>
      <c r="Q97" s="37">
        <f t="shared" si="14"/>
        <v>85</v>
      </c>
      <c r="R97" s="37">
        <f t="shared" si="15"/>
        <v>255</v>
      </c>
      <c r="S97" s="38" t="e">
        <f t="shared" si="16"/>
        <v>#REF!</v>
      </c>
      <c r="T97" s="242" t="e">
        <f t="shared" si="21"/>
        <v>#REF!</v>
      </c>
      <c r="U97" s="6">
        <f t="shared" si="17"/>
        <v>0</v>
      </c>
      <c r="V97" s="9"/>
      <c r="W97" s="25"/>
      <c r="X97" s="219">
        <f t="shared" si="18"/>
        <v>0</v>
      </c>
      <c r="Y97" s="11"/>
      <c r="Z97" s="9"/>
      <c r="AA97" s="6">
        <f t="shared" si="19"/>
        <v>0</v>
      </c>
      <c r="AB97" s="9"/>
      <c r="AC97" s="28">
        <f t="shared" si="20"/>
        <v>2019</v>
      </c>
    </row>
    <row r="98" spans="1:29" x14ac:dyDescent="0.2">
      <c r="A98" s="9" t="s">
        <v>199</v>
      </c>
      <c r="B98" s="23">
        <v>43847</v>
      </c>
      <c r="C98" s="9" t="s">
        <v>140</v>
      </c>
      <c r="D98" s="9" t="s">
        <v>36</v>
      </c>
      <c r="E98" s="9"/>
      <c r="F98" s="9"/>
      <c r="G98" s="13" t="s">
        <v>94</v>
      </c>
      <c r="H98" s="13" t="s">
        <v>95</v>
      </c>
      <c r="I98" s="13" t="s">
        <v>79</v>
      </c>
      <c r="J98" s="21"/>
      <c r="K98" s="80"/>
      <c r="L98" s="37"/>
      <c r="M98" s="37"/>
      <c r="N98" s="38"/>
      <c r="O98" s="9"/>
      <c r="P98" s="9"/>
      <c r="Q98" s="37"/>
      <c r="R98" s="37"/>
      <c r="S98" s="45"/>
      <c r="T98" s="242">
        <f t="shared" si="21"/>
        <v>0</v>
      </c>
      <c r="U98" s="6"/>
      <c r="V98" s="9"/>
      <c r="W98" s="25"/>
      <c r="X98" s="219"/>
      <c r="Y98" s="11"/>
      <c r="Z98" s="9"/>
      <c r="AA98" s="6"/>
      <c r="AB98" s="9"/>
      <c r="AC98" s="28">
        <f t="shared" si="20"/>
        <v>2020</v>
      </c>
    </row>
    <row r="99" spans="1:29" x14ac:dyDescent="0.2">
      <c r="A99" s="9" t="s">
        <v>199</v>
      </c>
      <c r="B99" s="23">
        <v>43847</v>
      </c>
      <c r="C99" s="9" t="s">
        <v>86</v>
      </c>
      <c r="D99" s="9" t="s">
        <v>151</v>
      </c>
      <c r="E99" s="9" t="s">
        <v>10</v>
      </c>
      <c r="F99" s="9"/>
      <c r="G99" s="13" t="s">
        <v>273</v>
      </c>
      <c r="H99" s="13" t="s">
        <v>377</v>
      </c>
      <c r="I99" s="13" t="s">
        <v>79</v>
      </c>
      <c r="J99" s="21"/>
      <c r="K99" s="80"/>
      <c r="L99" s="37"/>
      <c r="M99" s="37"/>
      <c r="N99" s="38"/>
      <c r="O99" s="9"/>
      <c r="P99" s="9"/>
      <c r="Q99" s="37"/>
      <c r="R99" s="37"/>
      <c r="S99" s="45"/>
      <c r="T99" s="242">
        <f t="shared" si="21"/>
        <v>0</v>
      </c>
      <c r="U99" s="6"/>
      <c r="V99" s="9"/>
      <c r="W99" s="25"/>
      <c r="X99" s="219"/>
      <c r="Y99" s="11"/>
      <c r="Z99" s="9"/>
      <c r="AA99" s="6"/>
      <c r="AB99" s="9"/>
      <c r="AC99" s="28"/>
    </row>
    <row r="100" spans="1:29" x14ac:dyDescent="0.2">
      <c r="A100" s="9" t="s">
        <v>199</v>
      </c>
      <c r="B100" s="23">
        <v>43847</v>
      </c>
      <c r="C100" s="9" t="s">
        <v>86</v>
      </c>
      <c r="D100" s="9" t="s">
        <v>151</v>
      </c>
      <c r="E100" s="9" t="s">
        <v>63</v>
      </c>
      <c r="F100" s="9"/>
      <c r="G100" s="13"/>
      <c r="H100" s="13"/>
      <c r="I100" s="13"/>
      <c r="J100" s="21"/>
      <c r="K100" s="80"/>
      <c r="L100" s="37"/>
      <c r="M100" s="37"/>
      <c r="N100" s="38"/>
      <c r="O100" s="9"/>
      <c r="P100" s="9"/>
      <c r="Q100" s="37"/>
      <c r="R100" s="37"/>
      <c r="S100" s="45"/>
      <c r="T100" s="242">
        <f t="shared" si="21"/>
        <v>0</v>
      </c>
      <c r="U100" s="6"/>
      <c r="V100" s="9"/>
      <c r="W100" s="25"/>
      <c r="X100" s="219"/>
      <c r="Y100" s="11"/>
      <c r="Z100" s="9"/>
      <c r="AA100" s="6"/>
      <c r="AB100" s="9"/>
      <c r="AC100" s="28"/>
    </row>
    <row r="101" spans="1:29" x14ac:dyDescent="0.2">
      <c r="A101" s="9" t="s">
        <v>199</v>
      </c>
      <c r="B101" s="23">
        <v>43847</v>
      </c>
      <c r="C101" s="9" t="s">
        <v>86</v>
      </c>
      <c r="D101" s="9" t="s">
        <v>151</v>
      </c>
      <c r="E101" s="9" t="s">
        <v>63</v>
      </c>
      <c r="F101" s="9"/>
      <c r="G101" s="13"/>
      <c r="H101" s="13"/>
      <c r="I101" s="13"/>
      <c r="J101" s="21"/>
      <c r="K101" s="80"/>
      <c r="L101" s="37"/>
      <c r="M101" s="37"/>
      <c r="N101" s="38"/>
      <c r="O101" s="9"/>
      <c r="P101" s="9"/>
      <c r="Q101" s="37"/>
      <c r="R101" s="37"/>
      <c r="S101" s="45"/>
      <c r="T101" s="242">
        <f t="shared" si="21"/>
        <v>0</v>
      </c>
      <c r="U101" s="6"/>
      <c r="V101" s="9"/>
      <c r="W101" s="25"/>
      <c r="X101" s="219"/>
      <c r="Y101" s="11"/>
      <c r="Z101" s="9"/>
      <c r="AA101" s="6"/>
      <c r="AB101" s="9"/>
      <c r="AC101" s="28"/>
    </row>
    <row r="102" spans="1:29" x14ac:dyDescent="0.2">
      <c r="A102" s="9" t="s">
        <v>199</v>
      </c>
      <c r="B102" s="23">
        <v>43847</v>
      </c>
      <c r="C102" s="9" t="s">
        <v>86</v>
      </c>
      <c r="D102" s="9" t="s">
        <v>151</v>
      </c>
      <c r="E102" s="9" t="s">
        <v>63</v>
      </c>
      <c r="F102" s="9"/>
      <c r="G102" s="13"/>
      <c r="H102" s="13"/>
      <c r="I102" s="13"/>
      <c r="J102" s="21"/>
      <c r="K102" s="80"/>
      <c r="L102" s="37"/>
      <c r="M102" s="37"/>
      <c r="N102" s="38"/>
      <c r="O102" s="9"/>
      <c r="P102" s="9"/>
      <c r="Q102" s="37"/>
      <c r="R102" s="37"/>
      <c r="S102" s="45"/>
      <c r="T102" s="242">
        <f t="shared" si="21"/>
        <v>0</v>
      </c>
      <c r="U102" s="6"/>
      <c r="V102" s="9"/>
      <c r="W102" s="25"/>
      <c r="X102" s="219"/>
      <c r="Y102" s="11"/>
      <c r="Z102" s="9"/>
      <c r="AA102" s="6"/>
      <c r="AB102" s="9"/>
      <c r="AC102" s="28"/>
    </row>
    <row r="103" spans="1:29" x14ac:dyDescent="0.2">
      <c r="A103" s="9" t="s">
        <v>199</v>
      </c>
      <c r="B103" s="23">
        <v>43847</v>
      </c>
      <c r="C103" s="9" t="s">
        <v>86</v>
      </c>
      <c r="D103" s="9" t="s">
        <v>151</v>
      </c>
      <c r="E103" s="9" t="s">
        <v>63</v>
      </c>
      <c r="F103" s="9"/>
      <c r="G103" s="13"/>
      <c r="H103" s="13"/>
      <c r="I103" s="13"/>
      <c r="J103" s="21"/>
      <c r="K103" s="80"/>
      <c r="L103" s="37"/>
      <c r="M103" s="37"/>
      <c r="N103" s="38"/>
      <c r="O103" s="9"/>
      <c r="P103" s="9"/>
      <c r="Q103" s="37"/>
      <c r="R103" s="37"/>
      <c r="S103" s="45"/>
      <c r="T103" s="242">
        <f t="shared" si="21"/>
        <v>0</v>
      </c>
      <c r="U103" s="6"/>
      <c r="V103" s="9"/>
      <c r="W103" s="25"/>
      <c r="X103" s="219"/>
      <c r="Y103" s="11"/>
      <c r="Z103" s="9"/>
      <c r="AA103" s="6"/>
      <c r="AB103" s="9"/>
      <c r="AC103" s="28"/>
    </row>
    <row r="104" spans="1:29" x14ac:dyDescent="0.2">
      <c r="A104" s="9" t="s">
        <v>199</v>
      </c>
      <c r="B104" s="23">
        <v>43847</v>
      </c>
      <c r="C104" s="9" t="s">
        <v>86</v>
      </c>
      <c r="D104" s="9" t="s">
        <v>151</v>
      </c>
      <c r="E104" s="9" t="s">
        <v>63</v>
      </c>
      <c r="F104" s="9"/>
      <c r="G104" s="13"/>
      <c r="H104" s="13"/>
      <c r="I104" s="13"/>
      <c r="J104" s="21"/>
      <c r="K104" s="80"/>
      <c r="L104" s="37"/>
      <c r="M104" s="37"/>
      <c r="N104" s="38"/>
      <c r="O104" s="9"/>
      <c r="P104" s="9"/>
      <c r="Q104" s="37"/>
      <c r="R104" s="37"/>
      <c r="S104" s="45"/>
      <c r="T104" s="242">
        <f t="shared" si="21"/>
        <v>0</v>
      </c>
      <c r="U104" s="6"/>
      <c r="V104" s="9"/>
      <c r="W104" s="25"/>
      <c r="X104" s="219"/>
      <c r="Y104" s="11"/>
      <c r="Z104" s="9"/>
      <c r="AA104" s="6"/>
      <c r="AB104" s="9"/>
      <c r="AC104" s="28"/>
    </row>
    <row r="105" spans="1:29" x14ac:dyDescent="0.2">
      <c r="A105" s="9" t="s">
        <v>199</v>
      </c>
      <c r="B105" s="23">
        <v>43847</v>
      </c>
      <c r="C105" s="9" t="s">
        <v>86</v>
      </c>
      <c r="D105" s="9" t="s">
        <v>151</v>
      </c>
      <c r="E105" s="9" t="s">
        <v>64</v>
      </c>
      <c r="F105" s="9"/>
      <c r="G105" s="13"/>
      <c r="H105" s="13"/>
      <c r="I105" s="13"/>
      <c r="J105" s="21"/>
      <c r="K105" s="80"/>
      <c r="L105" s="37"/>
      <c r="M105" s="37"/>
      <c r="N105" s="38"/>
      <c r="O105" s="9"/>
      <c r="P105" s="9"/>
      <c r="Q105" s="37"/>
      <c r="R105" s="37"/>
      <c r="S105" s="45"/>
      <c r="T105" s="242">
        <f t="shared" si="21"/>
        <v>0</v>
      </c>
      <c r="U105" s="6"/>
      <c r="V105" s="9"/>
      <c r="W105" s="25"/>
      <c r="X105" s="219"/>
      <c r="Y105" s="11"/>
      <c r="Z105" s="9"/>
      <c r="AA105" s="6"/>
      <c r="AB105" s="9"/>
      <c r="AC105" s="28"/>
    </row>
    <row r="106" spans="1:29" x14ac:dyDescent="0.2">
      <c r="A106" s="9" t="s">
        <v>199</v>
      </c>
      <c r="B106" s="23">
        <v>43847</v>
      </c>
      <c r="C106" s="9" t="s">
        <v>86</v>
      </c>
      <c r="D106" s="9" t="s">
        <v>151</v>
      </c>
      <c r="E106" s="9" t="s">
        <v>64</v>
      </c>
      <c r="F106" s="9"/>
      <c r="G106" s="13"/>
      <c r="H106" s="13"/>
      <c r="I106" s="13"/>
      <c r="J106" s="21"/>
      <c r="K106" s="80"/>
      <c r="L106" s="37"/>
      <c r="M106" s="37"/>
      <c r="N106" s="38"/>
      <c r="O106" s="9"/>
      <c r="P106" s="9"/>
      <c r="Q106" s="37"/>
      <c r="R106" s="37"/>
      <c r="S106" s="45"/>
      <c r="T106" s="242">
        <f t="shared" si="21"/>
        <v>0</v>
      </c>
      <c r="U106" s="6"/>
      <c r="V106" s="9"/>
      <c r="W106" s="25"/>
      <c r="X106" s="219"/>
      <c r="Y106" s="11"/>
      <c r="Z106" s="9"/>
      <c r="AA106" s="6"/>
      <c r="AB106" s="9"/>
      <c r="AC106" s="28"/>
    </row>
    <row r="107" spans="1:29" x14ac:dyDescent="0.2">
      <c r="A107" s="9" t="s">
        <v>199</v>
      </c>
      <c r="B107" s="23">
        <v>43847</v>
      </c>
      <c r="C107" s="9" t="s">
        <v>86</v>
      </c>
      <c r="D107" s="9" t="s">
        <v>151</v>
      </c>
      <c r="E107" s="9" t="s">
        <v>64</v>
      </c>
      <c r="F107" s="9"/>
      <c r="G107" s="13"/>
      <c r="H107" s="13"/>
      <c r="I107" s="13"/>
      <c r="J107" s="21"/>
      <c r="K107" s="80"/>
      <c r="L107" s="37"/>
      <c r="M107" s="37"/>
      <c r="N107" s="38"/>
      <c r="O107" s="9"/>
      <c r="P107" s="9"/>
      <c r="Q107" s="37"/>
      <c r="R107" s="37"/>
      <c r="S107" s="45"/>
      <c r="T107" s="242">
        <f t="shared" si="21"/>
        <v>0</v>
      </c>
      <c r="U107" s="6"/>
      <c r="V107" s="9"/>
      <c r="W107" s="25"/>
      <c r="X107" s="219"/>
      <c r="Y107" s="11"/>
      <c r="Z107" s="9"/>
      <c r="AA107" s="6"/>
      <c r="AB107" s="9"/>
      <c r="AC107" s="28"/>
    </row>
    <row r="108" spans="1:29" x14ac:dyDescent="0.2">
      <c r="A108" s="9" t="s">
        <v>199</v>
      </c>
      <c r="B108" s="23">
        <v>43847</v>
      </c>
      <c r="C108" s="9" t="s">
        <v>86</v>
      </c>
      <c r="D108" s="9" t="s">
        <v>151</v>
      </c>
      <c r="E108" s="9" t="s">
        <v>64</v>
      </c>
      <c r="F108" s="9"/>
      <c r="G108" s="13"/>
      <c r="H108" s="13"/>
      <c r="I108" s="13"/>
      <c r="J108" s="21"/>
      <c r="K108" s="80"/>
      <c r="L108" s="37"/>
      <c r="M108" s="37"/>
      <c r="N108" s="38"/>
      <c r="O108" s="9"/>
      <c r="P108" s="9"/>
      <c r="Q108" s="37"/>
      <c r="R108" s="37"/>
      <c r="S108" s="45"/>
      <c r="T108" s="242">
        <f t="shared" si="21"/>
        <v>0</v>
      </c>
      <c r="U108" s="6"/>
      <c r="V108" s="9"/>
      <c r="W108" s="25"/>
      <c r="X108" s="219"/>
      <c r="Y108" s="11"/>
      <c r="Z108" s="9"/>
      <c r="AA108" s="6"/>
      <c r="AB108" s="9"/>
      <c r="AC108" s="28"/>
    </row>
    <row r="109" spans="1:29" x14ac:dyDescent="0.2">
      <c r="A109" s="9" t="s">
        <v>199</v>
      </c>
      <c r="B109" s="23">
        <v>43847</v>
      </c>
      <c r="C109" s="9" t="s">
        <v>86</v>
      </c>
      <c r="D109" s="9" t="s">
        <v>151</v>
      </c>
      <c r="E109" s="9" t="s">
        <v>64</v>
      </c>
      <c r="F109" s="9"/>
      <c r="G109" s="13"/>
      <c r="H109" s="13"/>
      <c r="I109" s="13"/>
      <c r="J109" s="21"/>
      <c r="K109" s="80"/>
      <c r="L109" s="37"/>
      <c r="M109" s="37"/>
      <c r="N109" s="38"/>
      <c r="O109" s="9"/>
      <c r="P109" s="9"/>
      <c r="Q109" s="37"/>
      <c r="R109" s="37"/>
      <c r="S109" s="45"/>
      <c r="T109" s="242">
        <f t="shared" si="21"/>
        <v>0</v>
      </c>
      <c r="U109" s="6"/>
      <c r="V109" s="9"/>
      <c r="W109" s="25"/>
      <c r="X109" s="219"/>
      <c r="Y109" s="11"/>
      <c r="Z109" s="9"/>
      <c r="AA109" s="6"/>
      <c r="AB109" s="9"/>
      <c r="AC109" s="28"/>
    </row>
    <row r="110" spans="1:29" x14ac:dyDescent="0.2">
      <c r="A110" s="9" t="s">
        <v>199</v>
      </c>
      <c r="B110" s="23">
        <v>43847</v>
      </c>
      <c r="C110" s="9" t="s">
        <v>86</v>
      </c>
      <c r="D110" s="9" t="s">
        <v>151</v>
      </c>
      <c r="E110" s="9" t="s">
        <v>11</v>
      </c>
      <c r="F110" s="9"/>
      <c r="G110" s="13"/>
      <c r="H110" s="13"/>
      <c r="I110" s="13"/>
      <c r="J110" s="21"/>
      <c r="K110" s="80"/>
      <c r="L110" s="37"/>
      <c r="M110" s="37"/>
      <c r="N110" s="38"/>
      <c r="O110" s="9"/>
      <c r="P110" s="9"/>
      <c r="Q110" s="37"/>
      <c r="R110" s="37"/>
      <c r="S110" s="45"/>
      <c r="T110" s="242">
        <f t="shared" si="21"/>
        <v>0</v>
      </c>
      <c r="U110" s="6"/>
      <c r="V110" s="9"/>
      <c r="W110" s="25"/>
      <c r="X110" s="219"/>
      <c r="Y110" s="11"/>
      <c r="Z110" s="9"/>
      <c r="AA110" s="6"/>
      <c r="AB110" s="9"/>
      <c r="AC110" s="28"/>
    </row>
    <row r="111" spans="1:29" x14ac:dyDescent="0.2">
      <c r="A111" s="9" t="s">
        <v>199</v>
      </c>
      <c r="B111" s="23">
        <v>43847</v>
      </c>
      <c r="C111" s="9" t="s">
        <v>86</v>
      </c>
      <c r="D111" s="9" t="s">
        <v>151</v>
      </c>
      <c r="E111" s="9" t="s">
        <v>11</v>
      </c>
      <c r="F111" s="9"/>
      <c r="G111" s="13"/>
      <c r="H111" s="13"/>
      <c r="I111" s="13"/>
      <c r="J111" s="21"/>
      <c r="K111" s="80"/>
      <c r="L111" s="37"/>
      <c r="M111" s="37"/>
      <c r="N111" s="38"/>
      <c r="O111" s="9"/>
      <c r="P111" s="9"/>
      <c r="Q111" s="37"/>
      <c r="R111" s="37"/>
      <c r="S111" s="45"/>
      <c r="T111" s="242">
        <f t="shared" si="21"/>
        <v>0</v>
      </c>
      <c r="U111" s="6"/>
      <c r="V111" s="9"/>
      <c r="W111" s="25"/>
      <c r="X111" s="219"/>
      <c r="Y111" s="11"/>
      <c r="Z111" s="9"/>
      <c r="AA111" s="6"/>
      <c r="AB111" s="9"/>
      <c r="AC111" s="28"/>
    </row>
    <row r="112" spans="1:29" x14ac:dyDescent="0.2">
      <c r="A112" s="9" t="s">
        <v>199</v>
      </c>
      <c r="B112" s="23">
        <v>43847</v>
      </c>
      <c r="C112" s="9" t="s">
        <v>86</v>
      </c>
      <c r="D112" s="9" t="s">
        <v>151</v>
      </c>
      <c r="E112" s="9" t="s">
        <v>11</v>
      </c>
      <c r="F112" s="9"/>
      <c r="G112" s="13"/>
      <c r="H112" s="13"/>
      <c r="I112" s="13"/>
      <c r="J112" s="21"/>
      <c r="K112" s="80"/>
      <c r="L112" s="37"/>
      <c r="M112" s="37"/>
      <c r="N112" s="38"/>
      <c r="O112" s="9"/>
      <c r="P112" s="9"/>
      <c r="Q112" s="37"/>
      <c r="R112" s="37"/>
      <c r="S112" s="45"/>
      <c r="T112" s="242">
        <f t="shared" si="21"/>
        <v>0</v>
      </c>
      <c r="U112" s="6"/>
      <c r="V112" s="9"/>
      <c r="W112" s="25"/>
      <c r="X112" s="219"/>
      <c r="Y112" s="11"/>
      <c r="Z112" s="9"/>
      <c r="AA112" s="6"/>
      <c r="AB112" s="9"/>
      <c r="AC112" s="28"/>
    </row>
    <row r="113" spans="1:29" x14ac:dyDescent="0.2">
      <c r="A113" s="9" t="s">
        <v>199</v>
      </c>
      <c r="B113" s="23">
        <v>43847</v>
      </c>
      <c r="C113" s="9" t="s">
        <v>86</v>
      </c>
      <c r="D113" s="9" t="s">
        <v>151</v>
      </c>
      <c r="E113" s="9" t="s">
        <v>12</v>
      </c>
      <c r="F113" s="9"/>
      <c r="G113" s="13"/>
      <c r="H113" s="13"/>
      <c r="I113" s="13"/>
      <c r="J113" s="21"/>
      <c r="K113" s="80"/>
      <c r="L113" s="37"/>
      <c r="M113" s="37"/>
      <c r="N113" s="38"/>
      <c r="O113" s="9"/>
      <c r="P113" s="9"/>
      <c r="Q113" s="37"/>
      <c r="R113" s="37"/>
      <c r="S113" s="45"/>
      <c r="T113" s="242">
        <f t="shared" si="21"/>
        <v>0</v>
      </c>
      <c r="U113" s="6"/>
      <c r="V113" s="9"/>
      <c r="W113" s="25"/>
      <c r="X113" s="219"/>
      <c r="Y113" s="11"/>
      <c r="Z113" s="9"/>
      <c r="AA113" s="6"/>
      <c r="AB113" s="9"/>
      <c r="AC113" s="28"/>
    </row>
    <row r="114" spans="1:29" x14ac:dyDescent="0.2">
      <c r="A114" s="9" t="s">
        <v>199</v>
      </c>
      <c r="B114" s="23">
        <v>43847</v>
      </c>
      <c r="C114" s="9" t="s">
        <v>86</v>
      </c>
      <c r="D114" s="9" t="s">
        <v>151</v>
      </c>
      <c r="E114" s="9" t="s">
        <v>12</v>
      </c>
      <c r="F114" s="9"/>
      <c r="G114" s="13"/>
      <c r="H114" s="13"/>
      <c r="I114" s="13"/>
      <c r="J114" s="21"/>
      <c r="K114" s="80"/>
      <c r="L114" s="37"/>
      <c r="M114" s="37"/>
      <c r="N114" s="38"/>
      <c r="O114" s="9"/>
      <c r="P114" s="9"/>
      <c r="Q114" s="37"/>
      <c r="R114" s="37"/>
      <c r="S114" s="45"/>
      <c r="T114" s="242">
        <f t="shared" si="21"/>
        <v>0</v>
      </c>
      <c r="U114" s="6"/>
      <c r="V114" s="9"/>
      <c r="W114" s="25"/>
      <c r="X114" s="219"/>
      <c r="Y114" s="11"/>
      <c r="Z114" s="9"/>
      <c r="AA114" s="6"/>
      <c r="AB114" s="9"/>
      <c r="AC114" s="28"/>
    </row>
    <row r="115" spans="1:29" x14ac:dyDescent="0.2">
      <c r="A115" s="9" t="s">
        <v>199</v>
      </c>
      <c r="B115" s="23">
        <v>43847</v>
      </c>
      <c r="C115" s="9" t="s">
        <v>86</v>
      </c>
      <c r="D115" s="9" t="s">
        <v>151</v>
      </c>
      <c r="E115" s="9" t="s">
        <v>12</v>
      </c>
      <c r="F115" s="9"/>
      <c r="G115" s="13"/>
      <c r="H115" s="13"/>
      <c r="I115" s="13"/>
      <c r="J115" s="21"/>
      <c r="K115" s="80"/>
      <c r="L115" s="37"/>
      <c r="M115" s="37"/>
      <c r="N115" s="38"/>
      <c r="O115" s="9"/>
      <c r="P115" s="9"/>
      <c r="Q115" s="37"/>
      <c r="R115" s="37"/>
      <c r="S115" s="45"/>
      <c r="T115" s="242">
        <f t="shared" si="21"/>
        <v>0</v>
      </c>
      <c r="U115" s="6"/>
      <c r="V115" s="9"/>
      <c r="W115" s="25"/>
      <c r="X115" s="219"/>
      <c r="Y115" s="11"/>
      <c r="Z115" s="9"/>
      <c r="AA115" s="6"/>
      <c r="AB115" s="9"/>
      <c r="AC115" s="28"/>
    </row>
    <row r="116" spans="1:29" x14ac:dyDescent="0.2">
      <c r="A116" s="9" t="s">
        <v>199</v>
      </c>
      <c r="B116" s="23">
        <v>43847</v>
      </c>
      <c r="C116" s="9" t="s">
        <v>86</v>
      </c>
      <c r="D116" s="9" t="s">
        <v>151</v>
      </c>
      <c r="E116" s="9" t="s">
        <v>12</v>
      </c>
      <c r="F116" s="9"/>
      <c r="G116" s="13"/>
      <c r="H116" s="13"/>
      <c r="I116" s="13"/>
      <c r="J116" s="21"/>
      <c r="K116" s="80"/>
      <c r="L116" s="37"/>
      <c r="M116" s="37"/>
      <c r="N116" s="38"/>
      <c r="O116" s="9"/>
      <c r="P116" s="9"/>
      <c r="Q116" s="37"/>
      <c r="R116" s="37"/>
      <c r="S116" s="45"/>
      <c r="T116" s="242">
        <f t="shared" si="21"/>
        <v>0</v>
      </c>
      <c r="U116" s="6"/>
      <c r="V116" s="9"/>
      <c r="W116" s="25"/>
      <c r="X116" s="219"/>
      <c r="Y116" s="11"/>
      <c r="Z116" s="9"/>
      <c r="AA116" s="6"/>
      <c r="AB116" s="9"/>
      <c r="AC116" s="28"/>
    </row>
    <row r="117" spans="1:29" x14ac:dyDescent="0.2">
      <c r="A117" s="9" t="s">
        <v>199</v>
      </c>
      <c r="B117" s="23">
        <v>43847</v>
      </c>
      <c r="C117" s="9" t="s">
        <v>86</v>
      </c>
      <c r="D117" s="9" t="s">
        <v>151</v>
      </c>
      <c r="E117" s="9" t="s">
        <v>13</v>
      </c>
      <c r="F117" s="9"/>
      <c r="G117" s="13"/>
      <c r="H117" s="13"/>
      <c r="I117" s="13"/>
      <c r="J117" s="21"/>
      <c r="K117" s="80"/>
      <c r="L117" s="37"/>
      <c r="M117" s="37"/>
      <c r="N117" s="38"/>
      <c r="O117" s="9"/>
      <c r="P117" s="9"/>
      <c r="Q117" s="37"/>
      <c r="R117" s="37"/>
      <c r="S117" s="45"/>
      <c r="T117" s="242">
        <f t="shared" si="21"/>
        <v>0</v>
      </c>
      <c r="U117" s="6"/>
      <c r="V117" s="9"/>
      <c r="W117" s="25"/>
      <c r="X117" s="219"/>
      <c r="Y117" s="11"/>
      <c r="Z117" s="9"/>
      <c r="AA117" s="6"/>
      <c r="AB117" s="9"/>
      <c r="AC117" s="28"/>
    </row>
    <row r="118" spans="1:29" x14ac:dyDescent="0.2">
      <c r="A118" s="9" t="s">
        <v>199</v>
      </c>
      <c r="B118" s="23">
        <v>43847</v>
      </c>
      <c r="C118" s="9" t="s">
        <v>86</v>
      </c>
      <c r="D118" s="9" t="s">
        <v>151</v>
      </c>
      <c r="E118" s="9" t="s">
        <v>13</v>
      </c>
      <c r="F118" s="9"/>
      <c r="G118" s="13"/>
      <c r="H118" s="13"/>
      <c r="I118" s="13"/>
      <c r="J118" s="21"/>
      <c r="K118" s="80"/>
      <c r="L118" s="37"/>
      <c r="M118" s="37"/>
      <c r="N118" s="38"/>
      <c r="O118" s="9"/>
      <c r="P118" s="9"/>
      <c r="Q118" s="37"/>
      <c r="R118" s="37"/>
      <c r="S118" s="45"/>
      <c r="T118" s="242">
        <f t="shared" si="21"/>
        <v>0</v>
      </c>
      <c r="U118" s="6"/>
      <c r="V118" s="9"/>
      <c r="W118" s="25"/>
      <c r="X118" s="219"/>
      <c r="Y118" s="11"/>
      <c r="Z118" s="9"/>
      <c r="AA118" s="6"/>
      <c r="AB118" s="9"/>
      <c r="AC118" s="28"/>
    </row>
    <row r="119" spans="1:29" x14ac:dyDescent="0.2">
      <c r="A119" s="9" t="s">
        <v>199</v>
      </c>
      <c r="B119" s="23">
        <v>43847</v>
      </c>
      <c r="C119" s="9" t="s">
        <v>86</v>
      </c>
      <c r="D119" s="9" t="s">
        <v>153</v>
      </c>
      <c r="E119" s="9" t="s">
        <v>14</v>
      </c>
      <c r="F119" s="9"/>
      <c r="G119" s="13"/>
      <c r="H119" s="13"/>
      <c r="I119" s="13"/>
      <c r="J119" s="21"/>
      <c r="K119" s="80"/>
      <c r="L119" s="37"/>
      <c r="M119" s="37"/>
      <c r="N119" s="38"/>
      <c r="O119" s="9"/>
      <c r="P119" s="9"/>
      <c r="Q119" s="37"/>
      <c r="R119" s="37"/>
      <c r="S119" s="45"/>
      <c r="T119" s="242">
        <f t="shared" si="21"/>
        <v>0</v>
      </c>
      <c r="U119" s="6"/>
      <c r="V119" s="9"/>
      <c r="W119" s="25"/>
      <c r="X119" s="219"/>
      <c r="Y119" s="11"/>
      <c r="Z119" s="9"/>
      <c r="AA119" s="6"/>
      <c r="AB119" s="9"/>
      <c r="AC119" s="28"/>
    </row>
    <row r="120" spans="1:29" x14ac:dyDescent="0.2">
      <c r="A120" s="9" t="s">
        <v>199</v>
      </c>
      <c r="B120" s="23">
        <v>43847</v>
      </c>
      <c r="C120" s="9" t="s">
        <v>86</v>
      </c>
      <c r="D120" s="9" t="s">
        <v>153</v>
      </c>
      <c r="E120" s="9" t="s">
        <v>16</v>
      </c>
      <c r="F120" s="9"/>
      <c r="G120" s="13"/>
      <c r="H120" s="13"/>
      <c r="I120" s="13"/>
      <c r="J120" s="21"/>
      <c r="K120" s="80"/>
      <c r="L120" s="37"/>
      <c r="M120" s="37"/>
      <c r="N120" s="38"/>
      <c r="O120" s="9"/>
      <c r="P120" s="9"/>
      <c r="Q120" s="37"/>
      <c r="R120" s="37"/>
      <c r="S120" s="45"/>
      <c r="T120" s="242">
        <f t="shared" si="21"/>
        <v>0</v>
      </c>
      <c r="U120" s="6"/>
      <c r="V120" s="9"/>
      <c r="W120" s="25"/>
      <c r="X120" s="219"/>
      <c r="Y120" s="11"/>
      <c r="Z120" s="9"/>
      <c r="AA120" s="6"/>
      <c r="AB120" s="9"/>
      <c r="AC120" s="28"/>
    </row>
    <row r="121" spans="1:29" x14ac:dyDescent="0.2">
      <c r="A121" s="9" t="s">
        <v>199</v>
      </c>
      <c r="B121" s="23">
        <v>43847</v>
      </c>
      <c r="C121" s="9" t="s">
        <v>86</v>
      </c>
      <c r="D121" s="9" t="s">
        <v>153</v>
      </c>
      <c r="E121" s="9" t="s">
        <v>17</v>
      </c>
      <c r="F121" s="9"/>
      <c r="G121" s="13"/>
      <c r="H121" s="13"/>
      <c r="I121" s="13"/>
      <c r="J121" s="21"/>
      <c r="K121" s="80"/>
      <c r="L121" s="37"/>
      <c r="M121" s="37"/>
      <c r="N121" s="38"/>
      <c r="O121" s="9"/>
      <c r="P121" s="9"/>
      <c r="Q121" s="37"/>
      <c r="R121" s="37"/>
      <c r="S121" s="45"/>
      <c r="T121" s="242">
        <f t="shared" si="21"/>
        <v>0</v>
      </c>
      <c r="U121" s="6"/>
      <c r="V121" s="9"/>
      <c r="W121" s="25"/>
      <c r="X121" s="219"/>
      <c r="Y121" s="11"/>
      <c r="Z121" s="9"/>
      <c r="AA121" s="6"/>
      <c r="AB121" s="9"/>
      <c r="AC121" s="28"/>
    </row>
    <row r="122" spans="1:29" x14ac:dyDescent="0.2">
      <c r="A122" s="9" t="s">
        <v>199</v>
      </c>
      <c r="B122" s="23">
        <v>43847</v>
      </c>
      <c r="C122" s="9" t="s">
        <v>86</v>
      </c>
      <c r="D122" s="9" t="s">
        <v>153</v>
      </c>
      <c r="E122" s="9" t="s">
        <v>18</v>
      </c>
      <c r="F122" s="9"/>
      <c r="G122" s="13"/>
      <c r="H122" s="13"/>
      <c r="I122" s="13"/>
      <c r="J122" s="21"/>
      <c r="K122" s="80"/>
      <c r="L122" s="37"/>
      <c r="M122" s="37"/>
      <c r="N122" s="38"/>
      <c r="O122" s="9"/>
      <c r="P122" s="9"/>
      <c r="Q122" s="37"/>
      <c r="R122" s="37"/>
      <c r="S122" s="45"/>
      <c r="T122" s="242">
        <f t="shared" si="21"/>
        <v>0</v>
      </c>
      <c r="U122" s="6"/>
      <c r="V122" s="9"/>
      <c r="W122" s="25"/>
      <c r="X122" s="219"/>
      <c r="Y122" s="11"/>
      <c r="Z122" s="9"/>
      <c r="AA122" s="6"/>
      <c r="AB122" s="9"/>
      <c r="AC122" s="28"/>
    </row>
    <row r="123" spans="1:29" x14ac:dyDescent="0.2">
      <c r="A123" s="9" t="s">
        <v>199</v>
      </c>
      <c r="B123" s="23">
        <v>43847</v>
      </c>
      <c r="C123" s="9" t="s">
        <v>86</v>
      </c>
      <c r="D123" s="9" t="s">
        <v>153</v>
      </c>
      <c r="E123" s="9" t="s">
        <v>19</v>
      </c>
      <c r="F123" s="9"/>
      <c r="G123" s="13"/>
      <c r="H123" s="13"/>
      <c r="I123" s="13"/>
      <c r="J123" s="21"/>
      <c r="K123" s="80"/>
      <c r="L123" s="37"/>
      <c r="M123" s="37"/>
      <c r="N123" s="38"/>
      <c r="O123" s="9"/>
      <c r="P123" s="9"/>
      <c r="Q123" s="37"/>
      <c r="R123" s="37"/>
      <c r="S123" s="45"/>
      <c r="T123" s="242">
        <f t="shared" si="21"/>
        <v>0</v>
      </c>
      <c r="U123" s="6"/>
      <c r="V123" s="9"/>
      <c r="W123" s="25"/>
      <c r="X123" s="219"/>
      <c r="Y123" s="11"/>
      <c r="Z123" s="9"/>
      <c r="AA123" s="6"/>
      <c r="AB123" s="9"/>
      <c r="AC123" s="28"/>
    </row>
    <row r="124" spans="1:29" x14ac:dyDescent="0.2">
      <c r="A124" s="9" t="s">
        <v>199</v>
      </c>
      <c r="B124" s="23">
        <v>43847</v>
      </c>
      <c r="C124" s="9" t="s">
        <v>86</v>
      </c>
      <c r="D124" s="9" t="s">
        <v>153</v>
      </c>
      <c r="E124" s="9" t="s">
        <v>20</v>
      </c>
      <c r="F124" s="9"/>
      <c r="G124" s="13"/>
      <c r="H124" s="13"/>
      <c r="I124" s="13"/>
      <c r="J124" s="21"/>
      <c r="K124" s="80"/>
      <c r="L124" s="37"/>
      <c r="M124" s="37"/>
      <c r="N124" s="38"/>
      <c r="O124" s="9"/>
      <c r="P124" s="9"/>
      <c r="Q124" s="37"/>
      <c r="R124" s="37"/>
      <c r="S124" s="45"/>
      <c r="T124" s="242">
        <f t="shared" si="21"/>
        <v>0</v>
      </c>
      <c r="U124" s="6"/>
      <c r="V124" s="9"/>
      <c r="W124" s="25"/>
      <c r="X124" s="219"/>
      <c r="Y124" s="11"/>
      <c r="Z124" s="9"/>
      <c r="AA124" s="6"/>
      <c r="AB124" s="9"/>
      <c r="AC124" s="28"/>
    </row>
    <row r="125" spans="1:29" x14ac:dyDescent="0.2">
      <c r="A125" s="9" t="s">
        <v>199</v>
      </c>
      <c r="B125" s="23">
        <v>43847</v>
      </c>
      <c r="C125" s="9" t="s">
        <v>86</v>
      </c>
      <c r="D125" s="9" t="s">
        <v>153</v>
      </c>
      <c r="E125" s="9" t="s">
        <v>21</v>
      </c>
      <c r="F125" s="9"/>
      <c r="G125" s="13"/>
      <c r="H125" s="13"/>
      <c r="I125" s="13"/>
      <c r="J125" s="21"/>
      <c r="K125" s="80"/>
      <c r="L125" s="37"/>
      <c r="M125" s="37"/>
      <c r="N125" s="38"/>
      <c r="O125" s="9"/>
      <c r="P125" s="9"/>
      <c r="Q125" s="37"/>
      <c r="R125" s="37"/>
      <c r="S125" s="45"/>
      <c r="T125" s="242">
        <f t="shared" si="21"/>
        <v>0</v>
      </c>
      <c r="U125" s="6"/>
      <c r="V125" s="9"/>
      <c r="W125" s="25"/>
      <c r="X125" s="219"/>
      <c r="Y125" s="11"/>
      <c r="Z125" s="9"/>
      <c r="AA125" s="6"/>
      <c r="AB125" s="9"/>
      <c r="AC125" s="28"/>
    </row>
    <row r="126" spans="1:29" x14ac:dyDescent="0.2">
      <c r="A126" s="9" t="s">
        <v>199</v>
      </c>
      <c r="B126" s="23">
        <v>43847</v>
      </c>
      <c r="C126" s="9" t="s">
        <v>86</v>
      </c>
      <c r="D126" s="9" t="s">
        <v>154</v>
      </c>
      <c r="E126" s="9" t="s">
        <v>51</v>
      </c>
      <c r="F126" s="9"/>
      <c r="G126" s="13"/>
      <c r="H126" s="13"/>
      <c r="I126" s="13"/>
      <c r="J126" s="21"/>
      <c r="K126" s="80"/>
      <c r="L126" s="37"/>
      <c r="M126" s="37"/>
      <c r="N126" s="38"/>
      <c r="O126" s="9"/>
      <c r="P126" s="9"/>
      <c r="Q126" s="37"/>
      <c r="R126" s="37"/>
      <c r="S126" s="45"/>
      <c r="T126" s="242">
        <f t="shared" si="21"/>
        <v>0</v>
      </c>
      <c r="U126" s="6"/>
      <c r="V126" s="9"/>
      <c r="W126" s="25"/>
      <c r="X126" s="219"/>
      <c r="Y126" s="11"/>
      <c r="Z126" s="9"/>
      <c r="AA126" s="6"/>
      <c r="AB126" s="9"/>
      <c r="AC126" s="28"/>
    </row>
    <row r="127" spans="1:29" x14ac:dyDescent="0.2">
      <c r="A127" s="9" t="s">
        <v>199</v>
      </c>
      <c r="B127" s="23">
        <v>43847</v>
      </c>
      <c r="C127" s="9" t="s">
        <v>86</v>
      </c>
      <c r="D127" s="9" t="s">
        <v>154</v>
      </c>
      <c r="E127" s="9" t="s">
        <v>52</v>
      </c>
      <c r="F127" s="9"/>
      <c r="G127" s="13"/>
      <c r="H127" s="13"/>
      <c r="I127" s="13"/>
      <c r="J127" s="21"/>
      <c r="K127" s="80"/>
      <c r="L127" s="37"/>
      <c r="M127" s="37"/>
      <c r="N127" s="38"/>
      <c r="O127" s="9"/>
      <c r="P127" s="9"/>
      <c r="Q127" s="37"/>
      <c r="R127" s="37"/>
      <c r="S127" s="45"/>
      <c r="T127" s="242">
        <f t="shared" si="21"/>
        <v>0</v>
      </c>
      <c r="U127" s="6"/>
      <c r="V127" s="9"/>
      <c r="W127" s="25"/>
      <c r="X127" s="219"/>
      <c r="Y127" s="11"/>
      <c r="Z127" s="9"/>
      <c r="AA127" s="6"/>
      <c r="AB127" s="9"/>
      <c r="AC127" s="28"/>
    </row>
    <row r="128" spans="1:29" x14ac:dyDescent="0.2">
      <c r="A128" s="9" t="s">
        <v>199</v>
      </c>
      <c r="B128" s="23">
        <v>43847</v>
      </c>
      <c r="C128" s="9" t="s">
        <v>86</v>
      </c>
      <c r="D128" s="9" t="s">
        <v>154</v>
      </c>
      <c r="E128" s="9" t="s">
        <v>45</v>
      </c>
      <c r="F128" s="9"/>
      <c r="G128" s="13"/>
      <c r="H128" s="13"/>
      <c r="I128" s="13"/>
      <c r="J128" s="21"/>
      <c r="K128" s="80"/>
      <c r="L128" s="37"/>
      <c r="M128" s="37"/>
      <c r="N128" s="38"/>
      <c r="O128" s="9"/>
      <c r="P128" s="9"/>
      <c r="Q128" s="37"/>
      <c r="R128" s="37"/>
      <c r="S128" s="45"/>
      <c r="T128" s="242">
        <f t="shared" si="21"/>
        <v>0</v>
      </c>
      <c r="U128" s="6"/>
      <c r="V128" s="9"/>
      <c r="W128" s="25"/>
      <c r="X128" s="219"/>
      <c r="Y128" s="11"/>
      <c r="Z128" s="9"/>
      <c r="AA128" s="6"/>
      <c r="AB128" s="9"/>
      <c r="AC128" s="28"/>
    </row>
    <row r="129" spans="1:29" x14ac:dyDescent="0.2">
      <c r="A129" s="9" t="s">
        <v>199</v>
      </c>
      <c r="B129" s="23">
        <v>43847</v>
      </c>
      <c r="C129" s="9" t="s">
        <v>86</v>
      </c>
      <c r="D129" s="9" t="s">
        <v>154</v>
      </c>
      <c r="E129" s="9" t="s">
        <v>46</v>
      </c>
      <c r="F129" s="9"/>
      <c r="G129" s="13"/>
      <c r="H129" s="13"/>
      <c r="I129" s="13"/>
      <c r="J129" s="21"/>
      <c r="K129" s="80"/>
      <c r="L129" s="37"/>
      <c r="M129" s="37"/>
      <c r="N129" s="38"/>
      <c r="O129" s="9"/>
      <c r="P129" s="9"/>
      <c r="Q129" s="37"/>
      <c r="R129" s="37"/>
      <c r="S129" s="45"/>
      <c r="T129" s="242">
        <f t="shared" si="21"/>
        <v>0</v>
      </c>
      <c r="U129" s="6"/>
      <c r="V129" s="9"/>
      <c r="W129" s="25"/>
      <c r="X129" s="219"/>
      <c r="Y129" s="11"/>
      <c r="Z129" s="9"/>
      <c r="AA129" s="6"/>
      <c r="AB129" s="9"/>
      <c r="AC129" s="28"/>
    </row>
    <row r="130" spans="1:29" x14ac:dyDescent="0.2">
      <c r="A130" s="9" t="s">
        <v>199</v>
      </c>
      <c r="B130" s="23">
        <v>43847</v>
      </c>
      <c r="C130" s="9" t="s">
        <v>86</v>
      </c>
      <c r="D130" s="9" t="s">
        <v>154</v>
      </c>
      <c r="E130" s="9" t="s">
        <v>47</v>
      </c>
      <c r="F130" s="9"/>
      <c r="G130" s="13"/>
      <c r="H130" s="13"/>
      <c r="I130" s="13"/>
      <c r="J130" s="21"/>
      <c r="K130" s="80"/>
      <c r="L130" s="37"/>
      <c r="M130" s="37"/>
      <c r="N130" s="38"/>
      <c r="O130" s="9"/>
      <c r="P130" s="9"/>
      <c r="Q130" s="37"/>
      <c r="R130" s="37"/>
      <c r="S130" s="45"/>
      <c r="T130" s="242">
        <f t="shared" si="21"/>
        <v>0</v>
      </c>
      <c r="U130" s="6"/>
      <c r="V130" s="9"/>
      <c r="W130" s="25"/>
      <c r="X130" s="219"/>
      <c r="Y130" s="11"/>
      <c r="Z130" s="9"/>
      <c r="AA130" s="6"/>
      <c r="AB130" s="9"/>
      <c r="AC130" s="28"/>
    </row>
    <row r="131" spans="1:29" x14ac:dyDescent="0.2">
      <c r="A131" s="9" t="s">
        <v>199</v>
      </c>
      <c r="B131" s="23">
        <v>43847</v>
      </c>
      <c r="C131" s="9" t="s">
        <v>86</v>
      </c>
      <c r="D131" s="9" t="s">
        <v>154</v>
      </c>
      <c r="E131" s="9" t="s">
        <v>48</v>
      </c>
      <c r="F131" s="9"/>
      <c r="G131" s="13"/>
      <c r="H131" s="13"/>
      <c r="I131" s="13"/>
      <c r="J131" s="21"/>
      <c r="K131" s="80"/>
      <c r="L131" s="37"/>
      <c r="M131" s="37"/>
      <c r="N131" s="38"/>
      <c r="O131" s="9"/>
      <c r="P131" s="9"/>
      <c r="Q131" s="37"/>
      <c r="R131" s="37"/>
      <c r="S131" s="45"/>
      <c r="T131" s="242">
        <f t="shared" si="21"/>
        <v>0</v>
      </c>
      <c r="U131" s="6"/>
      <c r="V131" s="9"/>
      <c r="W131" s="25"/>
      <c r="X131" s="219"/>
      <c r="Y131" s="11"/>
      <c r="Z131" s="9"/>
      <c r="AA131" s="6"/>
      <c r="AB131" s="9"/>
      <c r="AC131" s="28"/>
    </row>
    <row r="132" spans="1:29" x14ac:dyDescent="0.2">
      <c r="A132" s="9" t="s">
        <v>199</v>
      </c>
      <c r="B132" s="23">
        <v>43847</v>
      </c>
      <c r="C132" s="9" t="s">
        <v>86</v>
      </c>
      <c r="D132" s="9" t="s">
        <v>154</v>
      </c>
      <c r="E132" s="9" t="s">
        <v>49</v>
      </c>
      <c r="F132" s="9"/>
      <c r="G132" s="13"/>
      <c r="H132" s="13"/>
      <c r="I132" s="13"/>
      <c r="J132" s="21"/>
      <c r="K132" s="80"/>
      <c r="L132" s="37"/>
      <c r="M132" s="37"/>
      <c r="N132" s="38"/>
      <c r="O132" s="9"/>
      <c r="P132" s="9"/>
      <c r="Q132" s="37"/>
      <c r="R132" s="37"/>
      <c r="S132" s="45"/>
      <c r="T132" s="242">
        <f t="shared" si="21"/>
        <v>0</v>
      </c>
      <c r="U132" s="6"/>
      <c r="V132" s="9"/>
      <c r="W132" s="25"/>
      <c r="X132" s="219"/>
      <c r="Y132" s="11"/>
      <c r="Z132" s="9"/>
      <c r="AA132" s="6"/>
      <c r="AB132" s="9"/>
      <c r="AC132" s="28"/>
    </row>
    <row r="133" spans="1:29" x14ac:dyDescent="0.2">
      <c r="A133" s="9" t="s">
        <v>199</v>
      </c>
      <c r="B133" s="23">
        <v>43847</v>
      </c>
      <c r="C133" s="9" t="s">
        <v>86</v>
      </c>
      <c r="D133" s="9" t="s">
        <v>155</v>
      </c>
      <c r="E133" s="9" t="s">
        <v>67</v>
      </c>
      <c r="F133" s="9"/>
      <c r="G133" s="13"/>
      <c r="H133" s="13"/>
      <c r="I133" s="13"/>
      <c r="J133" s="21"/>
      <c r="K133" s="80"/>
      <c r="L133" s="37"/>
      <c r="M133" s="37"/>
      <c r="N133" s="38"/>
      <c r="O133" s="9"/>
      <c r="P133" s="9"/>
      <c r="Q133" s="37"/>
      <c r="R133" s="37"/>
      <c r="S133" s="45"/>
      <c r="T133" s="242">
        <f t="shared" si="21"/>
        <v>0</v>
      </c>
      <c r="U133" s="6"/>
      <c r="V133" s="9"/>
      <c r="W133" s="25"/>
      <c r="X133" s="219"/>
      <c r="Y133" s="11"/>
      <c r="Z133" s="9"/>
      <c r="AA133" s="6"/>
      <c r="AB133" s="9"/>
      <c r="AC133" s="28"/>
    </row>
    <row r="134" spans="1:29" x14ac:dyDescent="0.2">
      <c r="A134" s="9" t="s">
        <v>199</v>
      </c>
      <c r="B134" s="23">
        <v>43847</v>
      </c>
      <c r="C134" s="9" t="s">
        <v>138</v>
      </c>
      <c r="D134" s="9" t="s">
        <v>145</v>
      </c>
      <c r="E134" s="9"/>
      <c r="F134" s="9"/>
      <c r="G134" s="13"/>
      <c r="H134" s="13"/>
      <c r="I134" s="13"/>
      <c r="J134" s="21"/>
      <c r="K134" s="80"/>
      <c r="L134" s="37"/>
      <c r="M134" s="37"/>
      <c r="N134" s="38"/>
      <c r="O134" s="9"/>
      <c r="P134" s="9"/>
      <c r="Q134" s="37"/>
      <c r="R134" s="37"/>
      <c r="S134" s="45"/>
      <c r="T134" s="242">
        <f t="shared" si="21"/>
        <v>0</v>
      </c>
      <c r="U134" s="6"/>
      <c r="V134" s="9"/>
      <c r="W134" s="25"/>
      <c r="X134" s="219"/>
      <c r="Y134" s="11"/>
      <c r="Z134" s="9"/>
      <c r="AA134" s="6"/>
      <c r="AB134" s="9"/>
      <c r="AC134" s="28"/>
    </row>
    <row r="135" spans="1:29" x14ac:dyDescent="0.2">
      <c r="A135" s="9" t="s">
        <v>199</v>
      </c>
      <c r="B135" s="23">
        <v>43847</v>
      </c>
      <c r="C135" s="9" t="s">
        <v>138</v>
      </c>
      <c r="D135" s="9" t="s">
        <v>146</v>
      </c>
      <c r="E135" s="9"/>
      <c r="F135" s="9"/>
      <c r="G135" s="13"/>
      <c r="H135" s="13"/>
      <c r="I135" s="13"/>
      <c r="J135" s="21"/>
      <c r="K135" s="80"/>
      <c r="L135" s="37"/>
      <c r="M135" s="37"/>
      <c r="N135" s="38"/>
      <c r="O135" s="9"/>
      <c r="P135" s="9"/>
      <c r="Q135" s="37"/>
      <c r="R135" s="37"/>
      <c r="S135" s="45"/>
      <c r="T135" s="242">
        <f t="shared" si="21"/>
        <v>0</v>
      </c>
      <c r="U135" s="6"/>
      <c r="V135" s="9"/>
      <c r="W135" s="25"/>
      <c r="X135" s="219"/>
      <c r="Y135" s="11"/>
      <c r="Z135" s="9"/>
      <c r="AA135" s="6"/>
      <c r="AB135" s="9"/>
      <c r="AC135" s="28"/>
    </row>
    <row r="136" spans="1:29" x14ac:dyDescent="0.2">
      <c r="A136" s="9" t="s">
        <v>199</v>
      </c>
      <c r="B136" s="23">
        <v>43847</v>
      </c>
      <c r="C136" s="9" t="s">
        <v>138</v>
      </c>
      <c r="D136" s="9" t="s">
        <v>361</v>
      </c>
      <c r="E136" s="9"/>
      <c r="F136" s="9"/>
      <c r="G136" s="13"/>
      <c r="H136" s="13"/>
      <c r="I136" s="13"/>
      <c r="J136" s="21"/>
      <c r="K136" s="80"/>
      <c r="L136" s="37"/>
      <c r="M136" s="37"/>
      <c r="N136" s="38"/>
      <c r="O136" s="9"/>
      <c r="P136" s="9"/>
      <c r="Q136" s="37"/>
      <c r="R136" s="37"/>
      <c r="S136" s="45"/>
      <c r="T136" s="242">
        <f t="shared" si="21"/>
        <v>0</v>
      </c>
      <c r="U136" s="6"/>
      <c r="V136" s="9"/>
      <c r="W136" s="25"/>
      <c r="X136" s="219"/>
      <c r="Y136" s="11"/>
      <c r="Z136" s="9"/>
      <c r="AA136" s="6"/>
      <c r="AB136" s="9"/>
      <c r="AC136" s="28"/>
    </row>
    <row r="137" spans="1:29" x14ac:dyDescent="0.2">
      <c r="A137" s="9" t="s">
        <v>199</v>
      </c>
      <c r="B137" s="23">
        <v>43847</v>
      </c>
      <c r="C137" s="9" t="s">
        <v>138</v>
      </c>
      <c r="D137" s="9" t="s">
        <v>362</v>
      </c>
      <c r="E137" s="9"/>
      <c r="F137" s="9"/>
      <c r="G137" s="13"/>
      <c r="H137" s="13"/>
      <c r="I137" s="13"/>
      <c r="J137" s="21"/>
      <c r="K137" s="80"/>
      <c r="L137" s="37"/>
      <c r="M137" s="37"/>
      <c r="N137" s="38"/>
      <c r="O137" s="9"/>
      <c r="P137" s="9"/>
      <c r="Q137" s="37"/>
      <c r="R137" s="37"/>
      <c r="S137" s="45"/>
      <c r="T137" s="242">
        <f t="shared" si="21"/>
        <v>0</v>
      </c>
      <c r="U137" s="6"/>
      <c r="V137" s="9"/>
      <c r="W137" s="25"/>
      <c r="X137" s="219"/>
      <c r="Y137" s="11"/>
      <c r="Z137" s="9"/>
      <c r="AA137" s="6"/>
      <c r="AB137" s="9"/>
      <c r="AC137" s="28"/>
    </row>
    <row r="138" spans="1:29" x14ac:dyDescent="0.2">
      <c r="A138" s="9" t="s">
        <v>199</v>
      </c>
      <c r="B138" s="23">
        <v>43847</v>
      </c>
      <c r="C138" s="9" t="s">
        <v>138</v>
      </c>
      <c r="D138" s="9" t="s">
        <v>363</v>
      </c>
      <c r="E138" s="9"/>
      <c r="F138" s="9"/>
      <c r="G138" s="13"/>
      <c r="H138" s="13"/>
      <c r="I138" s="13"/>
      <c r="J138" s="21"/>
      <c r="K138" s="80"/>
      <c r="L138" s="37"/>
      <c r="M138" s="37"/>
      <c r="N138" s="38"/>
      <c r="O138" s="9"/>
      <c r="P138" s="9"/>
      <c r="Q138" s="37"/>
      <c r="R138" s="37"/>
      <c r="S138" s="45"/>
      <c r="T138" s="242">
        <f t="shared" si="21"/>
        <v>0</v>
      </c>
      <c r="U138" s="6"/>
      <c r="V138" s="9"/>
      <c r="W138" s="25"/>
      <c r="X138" s="219"/>
      <c r="Y138" s="11"/>
      <c r="Z138" s="9"/>
      <c r="AA138" s="6"/>
      <c r="AB138" s="9"/>
      <c r="AC138" s="28"/>
    </row>
    <row r="139" spans="1:29" x14ac:dyDescent="0.2">
      <c r="A139" s="9" t="s">
        <v>199</v>
      </c>
      <c r="B139" s="23">
        <v>43847</v>
      </c>
      <c r="C139" s="9" t="s">
        <v>138</v>
      </c>
      <c r="D139" s="9" t="s">
        <v>364</v>
      </c>
      <c r="E139" s="9"/>
      <c r="F139" s="9"/>
      <c r="G139" s="13"/>
      <c r="H139" s="13"/>
      <c r="I139" s="13"/>
      <c r="J139" s="21"/>
      <c r="K139" s="80"/>
      <c r="L139" s="37"/>
      <c r="M139" s="37"/>
      <c r="N139" s="38"/>
      <c r="O139" s="9"/>
      <c r="P139" s="9"/>
      <c r="Q139" s="37"/>
      <c r="R139" s="37"/>
      <c r="S139" s="45"/>
      <c r="T139" s="242">
        <f t="shared" si="21"/>
        <v>0</v>
      </c>
      <c r="U139" s="6"/>
      <c r="V139" s="9"/>
      <c r="W139" s="25"/>
      <c r="X139" s="219"/>
      <c r="Y139" s="11"/>
      <c r="Z139" s="9"/>
      <c r="AA139" s="6"/>
      <c r="AB139" s="9"/>
      <c r="AC139" s="28"/>
    </row>
    <row r="140" spans="1:29" x14ac:dyDescent="0.2">
      <c r="A140" s="9" t="s">
        <v>199</v>
      </c>
      <c r="B140" s="23">
        <v>43847</v>
      </c>
      <c r="C140" s="9" t="s">
        <v>138</v>
      </c>
      <c r="D140" s="9" t="s">
        <v>147</v>
      </c>
      <c r="E140" s="9"/>
      <c r="F140" s="9"/>
      <c r="G140" s="13"/>
      <c r="H140" s="13"/>
      <c r="I140" s="13"/>
      <c r="J140" s="21"/>
      <c r="K140" s="80"/>
      <c r="L140" s="37"/>
      <c r="M140" s="37"/>
      <c r="N140" s="38"/>
      <c r="O140" s="9"/>
      <c r="P140" s="9"/>
      <c r="Q140" s="37"/>
      <c r="R140" s="37"/>
      <c r="S140" s="45"/>
      <c r="T140" s="242">
        <f t="shared" ref="T140:T203" si="22">S140</f>
        <v>0</v>
      </c>
      <c r="U140" s="6"/>
      <c r="V140" s="9"/>
      <c r="W140" s="25"/>
      <c r="X140" s="219"/>
      <c r="Y140" s="11"/>
      <c r="Z140" s="9"/>
      <c r="AA140" s="6"/>
      <c r="AB140" s="9"/>
      <c r="AC140" s="28"/>
    </row>
    <row r="141" spans="1:29" x14ac:dyDescent="0.2">
      <c r="A141" s="9" t="s">
        <v>199</v>
      </c>
      <c r="B141" s="23">
        <v>43847</v>
      </c>
      <c r="C141" s="9" t="s">
        <v>138</v>
      </c>
      <c r="D141" s="9" t="s">
        <v>365</v>
      </c>
      <c r="E141" s="9"/>
      <c r="F141" s="9"/>
      <c r="G141" s="13"/>
      <c r="H141" s="13"/>
      <c r="I141" s="13"/>
      <c r="J141" s="21"/>
      <c r="K141" s="80"/>
      <c r="L141" s="37"/>
      <c r="M141" s="37"/>
      <c r="N141" s="38"/>
      <c r="O141" s="9"/>
      <c r="P141" s="9"/>
      <c r="Q141" s="37"/>
      <c r="R141" s="37"/>
      <c r="S141" s="45"/>
      <c r="T141" s="242">
        <f t="shared" si="22"/>
        <v>0</v>
      </c>
      <c r="U141" s="6"/>
      <c r="V141" s="9"/>
      <c r="W141" s="25"/>
      <c r="X141" s="219"/>
      <c r="Y141" s="11"/>
      <c r="Z141" s="9"/>
      <c r="AA141" s="6"/>
      <c r="AB141" s="9"/>
      <c r="AC141" s="28"/>
    </row>
    <row r="142" spans="1:29" x14ac:dyDescent="0.2">
      <c r="A142" s="9" t="s">
        <v>199</v>
      </c>
      <c r="B142" s="23">
        <v>43847</v>
      </c>
      <c r="C142" s="9" t="s">
        <v>138</v>
      </c>
      <c r="D142" s="9" t="s">
        <v>366</v>
      </c>
      <c r="E142" s="9"/>
      <c r="F142" s="9"/>
      <c r="G142" s="13"/>
      <c r="H142" s="13"/>
      <c r="I142" s="13"/>
      <c r="J142" s="21"/>
      <c r="K142" s="80"/>
      <c r="L142" s="37"/>
      <c r="M142" s="37"/>
      <c r="N142" s="38"/>
      <c r="O142" s="9"/>
      <c r="P142" s="9"/>
      <c r="Q142" s="37"/>
      <c r="R142" s="37"/>
      <c r="S142" s="45"/>
      <c r="T142" s="242">
        <f t="shared" si="22"/>
        <v>0</v>
      </c>
      <c r="U142" s="6"/>
      <c r="V142" s="9"/>
      <c r="W142" s="25"/>
      <c r="X142" s="219"/>
      <c r="Y142" s="11"/>
      <c r="Z142" s="9"/>
      <c r="AA142" s="6"/>
      <c r="AB142" s="9"/>
      <c r="AC142" s="28"/>
    </row>
    <row r="143" spans="1:29" x14ac:dyDescent="0.2">
      <c r="A143" s="9" t="s">
        <v>199</v>
      </c>
      <c r="B143" s="23">
        <v>43847</v>
      </c>
      <c r="C143" s="9" t="s">
        <v>138</v>
      </c>
      <c r="D143" s="9" t="s">
        <v>367</v>
      </c>
      <c r="E143" s="9"/>
      <c r="F143" s="9"/>
      <c r="G143" s="13"/>
      <c r="H143" s="13"/>
      <c r="I143" s="13"/>
      <c r="J143" s="21"/>
      <c r="K143" s="80"/>
      <c r="L143" s="37"/>
      <c r="M143" s="37"/>
      <c r="N143" s="38"/>
      <c r="O143" s="9"/>
      <c r="P143" s="9"/>
      <c r="Q143" s="37"/>
      <c r="R143" s="37"/>
      <c r="S143" s="45"/>
      <c r="T143" s="242">
        <f t="shared" si="22"/>
        <v>0</v>
      </c>
      <c r="U143" s="6"/>
      <c r="V143" s="9"/>
      <c r="W143" s="25"/>
      <c r="X143" s="219"/>
      <c r="Y143" s="11"/>
      <c r="Z143" s="9"/>
      <c r="AA143" s="6"/>
      <c r="AB143" s="9"/>
      <c r="AC143" s="28"/>
    </row>
    <row r="144" spans="1:29" x14ac:dyDescent="0.2">
      <c r="A144" s="9" t="s">
        <v>199</v>
      </c>
      <c r="B144" s="23">
        <v>43847</v>
      </c>
      <c r="C144" s="9" t="s">
        <v>138</v>
      </c>
      <c r="D144" s="9" t="s">
        <v>368</v>
      </c>
      <c r="E144" s="9"/>
      <c r="F144" s="9"/>
      <c r="G144" s="13"/>
      <c r="H144" s="13"/>
      <c r="I144" s="13"/>
      <c r="J144" s="21"/>
      <c r="K144" s="80"/>
      <c r="L144" s="37"/>
      <c r="M144" s="37"/>
      <c r="N144" s="38"/>
      <c r="O144" s="9"/>
      <c r="P144" s="9"/>
      <c r="Q144" s="37"/>
      <c r="R144" s="37"/>
      <c r="S144" s="45"/>
      <c r="T144" s="242">
        <f t="shared" si="22"/>
        <v>0</v>
      </c>
      <c r="U144" s="6"/>
      <c r="V144" s="9"/>
      <c r="W144" s="25"/>
      <c r="X144" s="219"/>
      <c r="Y144" s="11"/>
      <c r="Z144" s="9"/>
      <c r="AA144" s="6"/>
      <c r="AB144" s="9"/>
      <c r="AC144" s="28"/>
    </row>
    <row r="145" spans="1:29" x14ac:dyDescent="0.2">
      <c r="A145" s="9" t="s">
        <v>199</v>
      </c>
      <c r="B145" s="23">
        <v>43847</v>
      </c>
      <c r="C145" s="9" t="s">
        <v>138</v>
      </c>
      <c r="D145" s="9" t="s">
        <v>73</v>
      </c>
      <c r="E145" s="9"/>
      <c r="F145" s="9"/>
      <c r="G145" s="13"/>
      <c r="H145" s="13"/>
      <c r="I145" s="13"/>
      <c r="J145" s="21"/>
      <c r="K145" s="80"/>
      <c r="L145" s="37"/>
      <c r="M145" s="37"/>
      <c r="N145" s="38"/>
      <c r="O145" s="9"/>
      <c r="P145" s="9"/>
      <c r="Q145" s="37"/>
      <c r="R145" s="37"/>
      <c r="S145" s="45"/>
      <c r="T145" s="242">
        <f t="shared" si="22"/>
        <v>0</v>
      </c>
      <c r="U145" s="6"/>
      <c r="V145" s="9"/>
      <c r="W145" s="25"/>
      <c r="X145" s="219"/>
      <c r="Y145" s="11"/>
      <c r="Z145" s="9"/>
      <c r="AA145" s="6"/>
      <c r="AB145" s="9"/>
      <c r="AC145" s="28"/>
    </row>
    <row r="146" spans="1:29" x14ac:dyDescent="0.2">
      <c r="A146" s="9" t="s">
        <v>199</v>
      </c>
      <c r="B146" s="23">
        <v>43847</v>
      </c>
      <c r="C146" s="9" t="s">
        <v>138</v>
      </c>
      <c r="D146" s="9" t="s">
        <v>74</v>
      </c>
      <c r="E146" s="9"/>
      <c r="F146" s="9"/>
      <c r="G146" s="13"/>
      <c r="H146" s="13"/>
      <c r="I146" s="13"/>
      <c r="J146" s="21"/>
      <c r="K146" s="80"/>
      <c r="L146" s="37"/>
      <c r="M146" s="37"/>
      <c r="N146" s="38"/>
      <c r="O146" s="9"/>
      <c r="P146" s="9"/>
      <c r="Q146" s="37"/>
      <c r="R146" s="37"/>
      <c r="S146" s="45"/>
      <c r="T146" s="242">
        <f t="shared" si="22"/>
        <v>0</v>
      </c>
      <c r="U146" s="6"/>
      <c r="V146" s="9"/>
      <c r="W146" s="25"/>
      <c r="X146" s="219"/>
      <c r="Y146" s="11"/>
      <c r="Z146" s="9"/>
      <c r="AA146" s="6"/>
      <c r="AB146" s="9"/>
      <c r="AC146" s="28"/>
    </row>
    <row r="147" spans="1:29" x14ac:dyDescent="0.2">
      <c r="A147" s="9" t="s">
        <v>199</v>
      </c>
      <c r="B147" s="23">
        <v>43847</v>
      </c>
      <c r="C147" s="9" t="s">
        <v>138</v>
      </c>
      <c r="D147" s="9" t="s">
        <v>75</v>
      </c>
      <c r="E147" s="9"/>
      <c r="F147" s="9"/>
      <c r="G147" s="13"/>
      <c r="H147" s="13"/>
      <c r="I147" s="13"/>
      <c r="J147" s="21"/>
      <c r="K147" s="80"/>
      <c r="L147" s="37"/>
      <c r="M147" s="37"/>
      <c r="N147" s="38"/>
      <c r="O147" s="9"/>
      <c r="P147" s="9"/>
      <c r="Q147" s="37"/>
      <c r="R147" s="37"/>
      <c r="S147" s="45"/>
      <c r="T147" s="242">
        <f t="shared" si="22"/>
        <v>0</v>
      </c>
      <c r="U147" s="6"/>
      <c r="V147" s="9"/>
      <c r="W147" s="25"/>
      <c r="X147" s="219"/>
      <c r="Y147" s="11"/>
      <c r="Z147" s="9"/>
      <c r="AA147" s="6"/>
      <c r="AB147" s="9"/>
      <c r="AC147" s="28"/>
    </row>
    <row r="148" spans="1:29" x14ac:dyDescent="0.2">
      <c r="A148" s="9" t="s">
        <v>199</v>
      </c>
      <c r="B148" s="23">
        <v>43847</v>
      </c>
      <c r="C148" s="9" t="s">
        <v>138</v>
      </c>
      <c r="D148" s="9" t="s">
        <v>369</v>
      </c>
      <c r="E148" s="9"/>
      <c r="F148" s="9"/>
      <c r="G148" s="13"/>
      <c r="H148" s="13"/>
      <c r="I148" s="13"/>
      <c r="J148" s="21"/>
      <c r="K148" s="80"/>
      <c r="L148" s="37"/>
      <c r="M148" s="37"/>
      <c r="N148" s="38"/>
      <c r="O148" s="9"/>
      <c r="P148" s="9"/>
      <c r="Q148" s="37"/>
      <c r="R148" s="37"/>
      <c r="S148" s="45"/>
      <c r="T148" s="242">
        <f t="shared" si="22"/>
        <v>0</v>
      </c>
      <c r="U148" s="6"/>
      <c r="V148" s="9"/>
      <c r="W148" s="25"/>
      <c r="X148" s="219"/>
      <c r="Y148" s="11"/>
      <c r="Z148" s="9"/>
      <c r="AA148" s="6"/>
      <c r="AB148" s="9"/>
      <c r="AC148" s="28"/>
    </row>
    <row r="149" spans="1:29" x14ac:dyDescent="0.2">
      <c r="A149" s="9" t="s">
        <v>199</v>
      </c>
      <c r="B149" s="23">
        <v>43847</v>
      </c>
      <c r="C149" s="9" t="s">
        <v>138</v>
      </c>
      <c r="D149" s="9" t="s">
        <v>370</v>
      </c>
      <c r="E149" s="9"/>
      <c r="F149" s="9"/>
      <c r="G149" s="13"/>
      <c r="H149" s="13"/>
      <c r="I149" s="13"/>
      <c r="J149" s="21"/>
      <c r="K149" s="80"/>
      <c r="L149" s="37"/>
      <c r="M149" s="37"/>
      <c r="N149" s="38"/>
      <c r="O149" s="9"/>
      <c r="P149" s="9"/>
      <c r="Q149" s="37"/>
      <c r="R149" s="37"/>
      <c r="S149" s="45"/>
      <c r="T149" s="242">
        <f t="shared" si="22"/>
        <v>0</v>
      </c>
      <c r="U149" s="6"/>
      <c r="V149" s="9"/>
      <c r="W149" s="25"/>
      <c r="X149" s="219"/>
      <c r="Y149" s="11"/>
      <c r="Z149" s="9"/>
      <c r="AA149" s="6"/>
      <c r="AB149" s="9"/>
      <c r="AC149" s="28"/>
    </row>
    <row r="150" spans="1:29" x14ac:dyDescent="0.2">
      <c r="A150" s="9" t="s">
        <v>199</v>
      </c>
      <c r="B150" s="23">
        <v>43847</v>
      </c>
      <c r="C150" s="9" t="s">
        <v>138</v>
      </c>
      <c r="D150" s="9" t="s">
        <v>26</v>
      </c>
      <c r="E150" s="9"/>
      <c r="F150" s="9"/>
      <c r="G150" s="13"/>
      <c r="H150" s="13"/>
      <c r="I150" s="13"/>
      <c r="J150" s="21"/>
      <c r="K150" s="80"/>
      <c r="L150" s="37"/>
      <c r="M150" s="37"/>
      <c r="N150" s="38"/>
      <c r="O150" s="9"/>
      <c r="P150" s="9"/>
      <c r="Q150" s="37"/>
      <c r="R150" s="37"/>
      <c r="S150" s="45"/>
      <c r="T150" s="242">
        <f t="shared" si="22"/>
        <v>0</v>
      </c>
      <c r="U150" s="6"/>
      <c r="V150" s="9"/>
      <c r="W150" s="25"/>
      <c r="X150" s="219"/>
      <c r="Y150" s="11"/>
      <c r="Z150" s="9"/>
      <c r="AA150" s="6"/>
      <c r="AB150" s="9"/>
      <c r="AC150" s="28"/>
    </row>
    <row r="151" spans="1:29" x14ac:dyDescent="0.2">
      <c r="A151" s="9" t="s">
        <v>199</v>
      </c>
      <c r="B151" s="23">
        <v>43847</v>
      </c>
      <c r="C151" s="9" t="s">
        <v>138</v>
      </c>
      <c r="D151" s="9" t="s">
        <v>26</v>
      </c>
      <c r="E151" s="9"/>
      <c r="F151" s="9"/>
      <c r="G151" s="13"/>
      <c r="H151" s="13"/>
      <c r="I151" s="13"/>
      <c r="J151" s="21"/>
      <c r="K151" s="80"/>
      <c r="L151" s="37"/>
      <c r="M151" s="37"/>
      <c r="N151" s="38"/>
      <c r="O151" s="9"/>
      <c r="P151" s="9"/>
      <c r="Q151" s="37"/>
      <c r="R151" s="37"/>
      <c r="S151" s="45"/>
      <c r="T151" s="242">
        <f t="shared" si="22"/>
        <v>0</v>
      </c>
      <c r="U151" s="6"/>
      <c r="V151" s="9"/>
      <c r="W151" s="25"/>
      <c r="X151" s="219"/>
      <c r="Y151" s="11"/>
      <c r="Z151" s="9"/>
      <c r="AA151" s="6"/>
      <c r="AB151" s="9"/>
      <c r="AC151" s="28"/>
    </row>
    <row r="152" spans="1:29" x14ac:dyDescent="0.2">
      <c r="A152" s="9" t="s">
        <v>199</v>
      </c>
      <c r="B152" s="23">
        <v>43847</v>
      </c>
      <c r="C152" s="9" t="s">
        <v>138</v>
      </c>
      <c r="D152" s="9" t="s">
        <v>26</v>
      </c>
      <c r="E152" s="9"/>
      <c r="F152" s="9"/>
      <c r="G152" s="13"/>
      <c r="H152" s="13"/>
      <c r="I152" s="13"/>
      <c r="J152" s="21"/>
      <c r="K152" s="80"/>
      <c r="L152" s="37"/>
      <c r="M152" s="37"/>
      <c r="N152" s="38"/>
      <c r="O152" s="9"/>
      <c r="P152" s="9"/>
      <c r="Q152" s="37"/>
      <c r="R152" s="37"/>
      <c r="S152" s="45"/>
      <c r="T152" s="242">
        <f t="shared" si="22"/>
        <v>0</v>
      </c>
      <c r="U152" s="6"/>
      <c r="V152" s="9"/>
      <c r="W152" s="25"/>
      <c r="X152" s="219"/>
      <c r="Y152" s="11"/>
      <c r="Z152" s="9"/>
      <c r="AA152" s="6"/>
      <c r="AB152" s="9"/>
      <c r="AC152" s="28"/>
    </row>
    <row r="153" spans="1:29" x14ac:dyDescent="0.2">
      <c r="A153" s="9" t="s">
        <v>199</v>
      </c>
      <c r="B153" s="23">
        <v>43847</v>
      </c>
      <c r="C153" s="9" t="s">
        <v>138</v>
      </c>
      <c r="D153" s="9" t="s">
        <v>26</v>
      </c>
      <c r="E153" s="9"/>
      <c r="F153" s="9"/>
      <c r="G153" s="13"/>
      <c r="H153" s="13"/>
      <c r="I153" s="13"/>
      <c r="J153" s="21"/>
      <c r="K153" s="80"/>
      <c r="L153" s="37"/>
      <c r="M153" s="37"/>
      <c r="N153" s="38"/>
      <c r="O153" s="9"/>
      <c r="P153" s="9"/>
      <c r="Q153" s="37"/>
      <c r="R153" s="37"/>
      <c r="S153" s="45"/>
      <c r="T153" s="242">
        <f t="shared" si="22"/>
        <v>0</v>
      </c>
      <c r="U153" s="6"/>
      <c r="V153" s="9"/>
      <c r="W153" s="25"/>
      <c r="X153" s="219"/>
      <c r="Y153" s="11"/>
      <c r="Z153" s="9"/>
      <c r="AA153" s="6"/>
      <c r="AB153" s="9"/>
      <c r="AC153" s="28"/>
    </row>
    <row r="154" spans="1:29" x14ac:dyDescent="0.2">
      <c r="A154" s="9" t="s">
        <v>199</v>
      </c>
      <c r="B154" s="23">
        <v>43847</v>
      </c>
      <c r="C154" s="9" t="s">
        <v>138</v>
      </c>
      <c r="D154" s="9" t="s">
        <v>26</v>
      </c>
      <c r="E154" s="9"/>
      <c r="F154" s="9"/>
      <c r="G154" s="13"/>
      <c r="H154" s="13"/>
      <c r="I154" s="13"/>
      <c r="J154" s="21"/>
      <c r="K154" s="80"/>
      <c r="L154" s="37"/>
      <c r="M154" s="37"/>
      <c r="N154" s="38"/>
      <c r="O154" s="9"/>
      <c r="P154" s="9"/>
      <c r="Q154" s="37"/>
      <c r="R154" s="37"/>
      <c r="S154" s="45"/>
      <c r="T154" s="242">
        <f t="shared" si="22"/>
        <v>0</v>
      </c>
      <c r="U154" s="6"/>
      <c r="V154" s="9"/>
      <c r="W154" s="25"/>
      <c r="X154" s="219"/>
      <c r="Y154" s="11"/>
      <c r="Z154" s="9"/>
      <c r="AA154" s="6"/>
      <c r="AB154" s="9"/>
      <c r="AC154" s="28"/>
    </row>
    <row r="155" spans="1:29" x14ac:dyDescent="0.2">
      <c r="A155" s="9" t="s">
        <v>199</v>
      </c>
      <c r="B155" s="23">
        <v>43847</v>
      </c>
      <c r="C155" s="9" t="s">
        <v>139</v>
      </c>
      <c r="D155" s="9" t="s">
        <v>23</v>
      </c>
      <c r="E155" s="9"/>
      <c r="F155" s="9" t="s">
        <v>353</v>
      </c>
      <c r="G155" s="13" t="s">
        <v>354</v>
      </c>
      <c r="H155" s="13"/>
      <c r="I155" s="13"/>
      <c r="J155" s="21"/>
      <c r="K155" s="80"/>
      <c r="L155" s="37"/>
      <c r="M155" s="37"/>
      <c r="N155" s="38"/>
      <c r="O155" s="9"/>
      <c r="P155" s="9"/>
      <c r="Q155" s="37"/>
      <c r="R155" s="37"/>
      <c r="S155" s="45"/>
      <c r="T155" s="242">
        <f t="shared" si="22"/>
        <v>0</v>
      </c>
      <c r="U155" s="6"/>
      <c r="V155" s="9"/>
      <c r="W155" s="25"/>
      <c r="X155" s="219"/>
      <c r="Y155" s="11"/>
      <c r="Z155" s="9"/>
      <c r="AA155" s="6"/>
      <c r="AB155" s="9"/>
      <c r="AC155" s="28"/>
    </row>
    <row r="156" spans="1:29" x14ac:dyDescent="0.2">
      <c r="A156" s="9" t="s">
        <v>199</v>
      </c>
      <c r="B156" s="23">
        <v>43847</v>
      </c>
      <c r="C156" s="9" t="s">
        <v>139</v>
      </c>
      <c r="D156" s="9" t="s">
        <v>24</v>
      </c>
      <c r="E156" s="9"/>
      <c r="F156" s="9" t="s">
        <v>375</v>
      </c>
      <c r="G156" s="13" t="s">
        <v>376</v>
      </c>
      <c r="H156" s="13"/>
      <c r="I156" s="13"/>
      <c r="J156" s="21"/>
      <c r="K156" s="80"/>
      <c r="L156" s="37"/>
      <c r="M156" s="37"/>
      <c r="N156" s="38"/>
      <c r="O156" s="9"/>
      <c r="P156" s="9"/>
      <c r="Q156" s="37"/>
      <c r="R156" s="37"/>
      <c r="S156" s="45"/>
      <c r="T156" s="242">
        <f t="shared" si="22"/>
        <v>0</v>
      </c>
      <c r="U156" s="6"/>
      <c r="V156" s="9"/>
      <c r="W156" s="25"/>
      <c r="X156" s="219"/>
      <c r="Y156" s="11"/>
      <c r="Z156" s="9"/>
      <c r="AA156" s="6"/>
      <c r="AB156" s="9"/>
      <c r="AC156" s="28"/>
    </row>
    <row r="157" spans="1:29" x14ac:dyDescent="0.2">
      <c r="A157" s="9" t="s">
        <v>199</v>
      </c>
      <c r="B157" s="23">
        <v>43847</v>
      </c>
      <c r="C157" s="9" t="s">
        <v>139</v>
      </c>
      <c r="D157" s="9" t="s">
        <v>25</v>
      </c>
      <c r="E157" s="9"/>
      <c r="F157" s="9" t="s">
        <v>373</v>
      </c>
      <c r="G157" s="13" t="s">
        <v>374</v>
      </c>
      <c r="H157" s="13"/>
      <c r="I157" s="13"/>
      <c r="J157" s="21"/>
      <c r="K157" s="80"/>
      <c r="L157" s="37"/>
      <c r="M157" s="37"/>
      <c r="N157" s="38"/>
      <c r="O157" s="9"/>
      <c r="P157" s="9"/>
      <c r="Q157" s="37"/>
      <c r="R157" s="37"/>
      <c r="S157" s="45"/>
      <c r="T157" s="242">
        <f t="shared" si="22"/>
        <v>0</v>
      </c>
      <c r="U157" s="6"/>
      <c r="V157" s="9"/>
      <c r="W157" s="25"/>
      <c r="X157" s="219"/>
      <c r="Y157" s="11"/>
      <c r="Z157" s="9"/>
      <c r="AA157" s="6"/>
      <c r="AB157" s="9"/>
      <c r="AC157" s="28"/>
    </row>
    <row r="158" spans="1:29" x14ac:dyDescent="0.2">
      <c r="A158" s="9" t="s">
        <v>199</v>
      </c>
      <c r="B158" s="23">
        <v>43847</v>
      </c>
      <c r="C158" s="9" t="s">
        <v>139</v>
      </c>
      <c r="D158" s="9" t="s">
        <v>26</v>
      </c>
      <c r="E158" s="9"/>
      <c r="F158" s="9" t="s">
        <v>371</v>
      </c>
      <c r="G158" s="13" t="s">
        <v>372</v>
      </c>
      <c r="H158" s="13"/>
      <c r="I158" s="13"/>
      <c r="J158" s="21"/>
      <c r="K158" s="80"/>
      <c r="L158" s="37"/>
      <c r="M158" s="37"/>
      <c r="N158" s="38"/>
      <c r="O158" s="9"/>
      <c r="P158" s="9"/>
      <c r="Q158" s="37"/>
      <c r="R158" s="37"/>
      <c r="S158" s="45"/>
      <c r="T158" s="242">
        <f t="shared" si="22"/>
        <v>0</v>
      </c>
      <c r="U158" s="6"/>
      <c r="V158" s="9"/>
      <c r="W158" s="25"/>
      <c r="X158" s="219"/>
      <c r="Y158" s="11"/>
      <c r="Z158" s="9"/>
      <c r="AA158" s="6"/>
      <c r="AB158" s="9"/>
      <c r="AC158" s="28"/>
    </row>
    <row r="159" spans="1:29" x14ac:dyDescent="0.2">
      <c r="A159" s="9" t="s">
        <v>199</v>
      </c>
      <c r="B159" s="23">
        <v>43847</v>
      </c>
      <c r="C159" s="9" t="s">
        <v>87</v>
      </c>
      <c r="D159" s="9" t="s">
        <v>144</v>
      </c>
      <c r="E159" s="9"/>
      <c r="F159" s="9"/>
      <c r="G159" s="13"/>
      <c r="H159" s="13"/>
      <c r="I159" s="13"/>
      <c r="J159" s="21"/>
      <c r="K159" s="80"/>
      <c r="L159" s="37"/>
      <c r="M159" s="37"/>
      <c r="N159" s="38"/>
      <c r="O159" s="9"/>
      <c r="P159" s="9"/>
      <c r="Q159" s="37"/>
      <c r="R159" s="37"/>
      <c r="S159" s="45"/>
      <c r="T159" s="242">
        <f t="shared" si="22"/>
        <v>0</v>
      </c>
      <c r="U159" s="6"/>
      <c r="V159" s="9"/>
      <c r="W159" s="25"/>
      <c r="X159" s="219"/>
      <c r="Y159" s="11"/>
      <c r="Z159" s="9"/>
      <c r="AA159" s="6"/>
      <c r="AB159" s="9"/>
      <c r="AC159" s="28"/>
    </row>
    <row r="160" spans="1:29" x14ac:dyDescent="0.2">
      <c r="A160" s="9" t="s">
        <v>170</v>
      </c>
      <c r="B160" s="23">
        <v>43918</v>
      </c>
      <c r="C160" s="9" t="s">
        <v>140</v>
      </c>
      <c r="D160" s="9" t="s">
        <v>36</v>
      </c>
      <c r="E160" s="9"/>
      <c r="F160" s="9"/>
      <c r="G160" s="13" t="s">
        <v>94</v>
      </c>
      <c r="H160" s="13" t="s">
        <v>95</v>
      </c>
      <c r="I160" s="13" t="s">
        <v>79</v>
      </c>
      <c r="J160" s="21">
        <f>IF(I160="",0%,VLOOKUP(I160,données!$A$71:$B$77,2))</f>
        <v>0.5</v>
      </c>
      <c r="K160" s="80"/>
      <c r="L160" s="37"/>
      <c r="M160" s="37"/>
      <c r="N160" s="38"/>
      <c r="O160" s="9"/>
      <c r="P160" s="9"/>
      <c r="Q160" s="37"/>
      <c r="R160" s="37"/>
      <c r="S160" s="45"/>
      <c r="T160" s="242">
        <f t="shared" si="22"/>
        <v>0</v>
      </c>
      <c r="U160" s="6"/>
      <c r="V160" s="9"/>
      <c r="W160" s="25"/>
      <c r="X160" s="219"/>
      <c r="Y160" s="11"/>
      <c r="Z160" s="9"/>
      <c r="AA160" s="6"/>
      <c r="AB160" s="9"/>
      <c r="AC160" s="28"/>
    </row>
    <row r="161" spans="1:29" x14ac:dyDescent="0.2">
      <c r="A161" s="9" t="s">
        <v>170</v>
      </c>
      <c r="B161" s="23">
        <v>43918</v>
      </c>
      <c r="C161" s="9" t="s">
        <v>139</v>
      </c>
      <c r="D161" s="9" t="s">
        <v>23</v>
      </c>
      <c r="E161" s="9"/>
      <c r="F161" s="9" t="s">
        <v>347</v>
      </c>
      <c r="G161" s="13" t="s">
        <v>351</v>
      </c>
      <c r="H161" s="13" t="s">
        <v>352</v>
      </c>
      <c r="I161" s="13" t="s">
        <v>79</v>
      </c>
      <c r="J161" s="21">
        <f>IF(I161="",0%,VLOOKUP(I161,données!$A$71:$B$77,2))</f>
        <v>0.5</v>
      </c>
      <c r="K161" s="80"/>
      <c r="L161" s="37"/>
      <c r="M161" s="37"/>
      <c r="N161" s="38"/>
      <c r="O161" s="9"/>
      <c r="P161" s="9"/>
      <c r="Q161" s="37"/>
      <c r="R161" s="37"/>
      <c r="S161" s="45"/>
      <c r="T161" s="242">
        <f t="shared" si="22"/>
        <v>0</v>
      </c>
      <c r="U161" s="6"/>
      <c r="V161" s="9"/>
      <c r="W161" s="25"/>
      <c r="X161" s="219"/>
      <c r="Y161" s="11"/>
      <c r="Z161" s="9"/>
      <c r="AA161" s="6"/>
      <c r="AB161" s="9"/>
      <c r="AC161" s="28"/>
    </row>
    <row r="162" spans="1:29" x14ac:dyDescent="0.2">
      <c r="A162" s="9" t="s">
        <v>170</v>
      </c>
      <c r="B162" s="23">
        <v>43918</v>
      </c>
      <c r="C162" s="9" t="s">
        <v>139</v>
      </c>
      <c r="D162" s="9" t="s">
        <v>23</v>
      </c>
      <c r="E162" s="9"/>
      <c r="F162" s="9" t="s">
        <v>348</v>
      </c>
      <c r="G162" s="13" t="s">
        <v>353</v>
      </c>
      <c r="H162" s="13" t="s">
        <v>354</v>
      </c>
      <c r="I162" s="13" t="s">
        <v>79</v>
      </c>
      <c r="J162" s="21">
        <f>IF(I162="",0%,VLOOKUP(I162,données!$A$71:$B$77,2))</f>
        <v>0.5</v>
      </c>
      <c r="K162" s="80"/>
      <c r="L162" s="37"/>
      <c r="M162" s="37"/>
      <c r="N162" s="38"/>
      <c r="O162" s="9"/>
      <c r="P162" s="9"/>
      <c r="Q162" s="37"/>
      <c r="R162" s="37"/>
      <c r="S162" s="45"/>
      <c r="T162" s="242">
        <f t="shared" si="22"/>
        <v>0</v>
      </c>
      <c r="U162" s="6"/>
      <c r="V162" s="9"/>
      <c r="W162" s="25"/>
      <c r="X162" s="219"/>
      <c r="Y162" s="11"/>
      <c r="Z162" s="9"/>
      <c r="AA162" s="6"/>
      <c r="AB162" s="9"/>
      <c r="AC162" s="28"/>
    </row>
    <row r="163" spans="1:29" x14ac:dyDescent="0.2">
      <c r="A163" s="9" t="s">
        <v>170</v>
      </c>
      <c r="B163" s="23">
        <v>43918</v>
      </c>
      <c r="C163" s="9" t="s">
        <v>139</v>
      </c>
      <c r="D163" s="9" t="s">
        <v>24</v>
      </c>
      <c r="E163" s="9"/>
      <c r="F163" s="9" t="s">
        <v>170</v>
      </c>
      <c r="G163" s="13" t="s">
        <v>355</v>
      </c>
      <c r="H163" s="13" t="s">
        <v>356</v>
      </c>
      <c r="I163" s="13" t="s">
        <v>79</v>
      </c>
      <c r="J163" s="21">
        <f>IF(I163="",0%,VLOOKUP(I163,données!$A$71:$B$77,2))</f>
        <v>0.5</v>
      </c>
      <c r="K163" s="80"/>
      <c r="L163" s="37"/>
      <c r="M163" s="37"/>
      <c r="N163" s="38"/>
      <c r="O163" s="9"/>
      <c r="P163" s="9"/>
      <c r="Q163" s="37"/>
      <c r="R163" s="37"/>
      <c r="S163" s="45"/>
      <c r="T163" s="242">
        <f t="shared" si="22"/>
        <v>0</v>
      </c>
      <c r="U163" s="6">
        <f>V163+X163+AA163+AB163</f>
        <v>0</v>
      </c>
      <c r="V163" s="9"/>
      <c r="W163" s="25"/>
      <c r="X163" s="219">
        <f>W163*18.75</f>
        <v>0</v>
      </c>
      <c r="Y163" s="11"/>
      <c r="Z163" s="9"/>
      <c r="AA163" s="6">
        <f>Y163*Z163</f>
        <v>0</v>
      </c>
      <c r="AB163" s="9"/>
      <c r="AC163" s="28">
        <f>IF(B163="","-",YEAR(B163))</f>
        <v>2020</v>
      </c>
    </row>
    <row r="164" spans="1:29" x14ac:dyDescent="0.2">
      <c r="A164" s="9" t="s">
        <v>170</v>
      </c>
      <c r="B164" s="23">
        <v>43918</v>
      </c>
      <c r="C164" s="9" t="s">
        <v>139</v>
      </c>
      <c r="D164" s="9" t="s">
        <v>25</v>
      </c>
      <c r="E164" s="9"/>
      <c r="F164" s="9" t="s">
        <v>349</v>
      </c>
      <c r="G164" s="13" t="s">
        <v>94</v>
      </c>
      <c r="H164" s="13" t="s">
        <v>357</v>
      </c>
      <c r="I164" s="13" t="s">
        <v>79</v>
      </c>
      <c r="J164" s="21">
        <f>IF(I164="",0%,VLOOKUP(I164,données!$A$71:$B$77,2))</f>
        <v>0.5</v>
      </c>
      <c r="K164" s="80"/>
      <c r="L164" s="37"/>
      <c r="M164" s="37"/>
      <c r="N164" s="38"/>
      <c r="O164" s="9"/>
      <c r="P164" s="9"/>
      <c r="Q164" s="37"/>
      <c r="R164" s="37"/>
      <c r="S164" s="45"/>
      <c r="T164" s="242">
        <f t="shared" si="22"/>
        <v>0</v>
      </c>
      <c r="U164" s="137"/>
      <c r="V164" s="9"/>
      <c r="W164" s="25"/>
      <c r="X164" s="219"/>
      <c r="Y164" s="11"/>
      <c r="Z164" s="9"/>
      <c r="AA164" s="6"/>
      <c r="AB164" s="9"/>
      <c r="AC164" s="28"/>
    </row>
    <row r="165" spans="1:29" x14ac:dyDescent="0.2">
      <c r="A165" s="9" t="s">
        <v>170</v>
      </c>
      <c r="B165" s="23">
        <v>43918</v>
      </c>
      <c r="C165" s="9" t="s">
        <v>139</v>
      </c>
      <c r="D165" s="9" t="s">
        <v>26</v>
      </c>
      <c r="E165" s="9"/>
      <c r="F165" s="9" t="s">
        <v>350</v>
      </c>
      <c r="G165" s="13" t="s">
        <v>358</v>
      </c>
      <c r="H165" s="13" t="s">
        <v>359</v>
      </c>
      <c r="I165" s="13" t="s">
        <v>79</v>
      </c>
      <c r="J165" s="21">
        <f>IF(I165="",0%,VLOOKUP(I165,données!$A$71:$B$77,2))</f>
        <v>0.5</v>
      </c>
      <c r="K165" s="80"/>
      <c r="L165" s="37"/>
      <c r="M165" s="37"/>
      <c r="N165" s="38"/>
      <c r="O165" s="9"/>
      <c r="P165" s="9"/>
      <c r="Q165" s="37"/>
      <c r="R165" s="37"/>
      <c r="S165" s="45"/>
      <c r="T165" s="242">
        <f t="shared" si="22"/>
        <v>0</v>
      </c>
      <c r="U165" s="137"/>
      <c r="V165" s="9"/>
      <c r="W165" s="25"/>
      <c r="X165" s="219"/>
      <c r="Y165" s="11"/>
      <c r="Z165" s="9"/>
      <c r="AA165" s="6"/>
      <c r="AB165" s="9"/>
      <c r="AC165" s="28"/>
    </row>
    <row r="166" spans="1:29" x14ac:dyDescent="0.2">
      <c r="A166" s="9" t="s">
        <v>170</v>
      </c>
      <c r="B166" s="23">
        <v>43918</v>
      </c>
      <c r="C166" s="9" t="s">
        <v>86</v>
      </c>
      <c r="D166" s="9" t="s">
        <v>152</v>
      </c>
      <c r="E166" s="9" t="s">
        <v>59</v>
      </c>
      <c r="F166" s="9"/>
      <c r="G166" s="13" t="s">
        <v>233</v>
      </c>
      <c r="H166" s="13" t="s">
        <v>234</v>
      </c>
      <c r="I166" s="13" t="s">
        <v>79</v>
      </c>
      <c r="J166" s="21">
        <f>IF(I166="",0%,VLOOKUP(I166,données!$A$71:$B$77,2))</f>
        <v>0.5</v>
      </c>
      <c r="K166" s="80"/>
      <c r="L166" s="37"/>
      <c r="M166" s="37"/>
      <c r="N166" s="38"/>
      <c r="O166" s="9"/>
      <c r="P166" s="9"/>
      <c r="Q166" s="37"/>
      <c r="R166" s="37"/>
      <c r="S166" s="45"/>
      <c r="T166" s="242">
        <f t="shared" si="22"/>
        <v>0</v>
      </c>
      <c r="U166" s="137"/>
      <c r="V166" s="9"/>
      <c r="W166" s="25"/>
      <c r="X166" s="219"/>
      <c r="Y166" s="11"/>
      <c r="Z166" s="9"/>
      <c r="AA166" s="6"/>
      <c r="AB166" s="9"/>
      <c r="AC166" s="28"/>
    </row>
    <row r="167" spans="1:29" x14ac:dyDescent="0.2">
      <c r="A167" s="9" t="s">
        <v>170</v>
      </c>
      <c r="B167" s="23">
        <v>43918</v>
      </c>
      <c r="C167" s="9" t="s">
        <v>86</v>
      </c>
      <c r="D167" s="9" t="s">
        <v>152</v>
      </c>
      <c r="E167" s="9" t="s">
        <v>59</v>
      </c>
      <c r="F167" s="9"/>
      <c r="G167" s="13"/>
      <c r="H167" s="13"/>
      <c r="I167" s="13"/>
      <c r="J167" s="21">
        <f>IF(I167="",0%,VLOOKUP(I167,données!$A$71:$B$77,2))</f>
        <v>0</v>
      </c>
      <c r="K167" s="80"/>
      <c r="L167" s="37"/>
      <c r="M167" s="37"/>
      <c r="N167" s="38"/>
      <c r="O167" s="9"/>
      <c r="P167" s="9"/>
      <c r="Q167" s="37"/>
      <c r="R167" s="37"/>
      <c r="S167" s="45"/>
      <c r="T167" s="242">
        <f t="shared" si="22"/>
        <v>0</v>
      </c>
      <c r="U167" s="137"/>
      <c r="V167" s="9"/>
      <c r="W167" s="25"/>
      <c r="X167" s="219"/>
      <c r="Y167" s="11"/>
      <c r="Z167" s="9"/>
      <c r="AA167" s="6"/>
      <c r="AB167" s="9"/>
      <c r="AC167" s="28"/>
    </row>
    <row r="168" spans="1:29" x14ac:dyDescent="0.2">
      <c r="A168" s="9" t="s">
        <v>170</v>
      </c>
      <c r="B168" s="23">
        <v>43918</v>
      </c>
      <c r="C168" s="9" t="s">
        <v>86</v>
      </c>
      <c r="D168" s="9" t="s">
        <v>152</v>
      </c>
      <c r="E168" s="9" t="s">
        <v>43</v>
      </c>
      <c r="F168" s="9"/>
      <c r="G168" s="13"/>
      <c r="H168" s="13"/>
      <c r="I168" s="13"/>
      <c r="J168" s="21">
        <f>IF(I168="",0%,VLOOKUP(I168,données!$A$71:$B$77,2))</f>
        <v>0</v>
      </c>
      <c r="K168" s="80"/>
      <c r="L168" s="37"/>
      <c r="M168" s="37"/>
      <c r="N168" s="38"/>
      <c r="O168" s="9"/>
      <c r="P168" s="9"/>
      <c r="Q168" s="37"/>
      <c r="R168" s="37"/>
      <c r="S168" s="45"/>
      <c r="T168" s="242">
        <f t="shared" si="22"/>
        <v>0</v>
      </c>
      <c r="U168" s="137"/>
      <c r="V168" s="9"/>
      <c r="W168" s="25"/>
      <c r="X168" s="219"/>
      <c r="Y168" s="11"/>
      <c r="Z168" s="9"/>
      <c r="AA168" s="6"/>
      <c r="AB168" s="9"/>
      <c r="AC168" s="28"/>
    </row>
    <row r="169" spans="1:29" x14ac:dyDescent="0.2">
      <c r="A169" s="9" t="s">
        <v>170</v>
      </c>
      <c r="B169" s="23">
        <v>43918</v>
      </c>
      <c r="C169" s="9" t="s">
        <v>86</v>
      </c>
      <c r="D169" s="9" t="s">
        <v>152</v>
      </c>
      <c r="E169" s="9" t="s">
        <v>43</v>
      </c>
      <c r="F169" s="9"/>
      <c r="G169" s="13"/>
      <c r="H169" s="13"/>
      <c r="I169" s="13"/>
      <c r="J169" s="21">
        <f>IF(I169="",0%,VLOOKUP(I169,données!$A$71:$B$77,2))</f>
        <v>0</v>
      </c>
      <c r="K169" s="80"/>
      <c r="L169" s="37"/>
      <c r="M169" s="37"/>
      <c r="N169" s="38"/>
      <c r="O169" s="9"/>
      <c r="P169" s="9"/>
      <c r="Q169" s="37"/>
      <c r="R169" s="37"/>
      <c r="S169" s="45"/>
      <c r="T169" s="242">
        <f t="shared" si="22"/>
        <v>0</v>
      </c>
      <c r="U169" s="137"/>
      <c r="V169" s="9"/>
      <c r="W169" s="25"/>
      <c r="X169" s="219"/>
      <c r="Y169" s="11"/>
      <c r="Z169" s="9"/>
      <c r="AA169" s="6"/>
      <c r="AB169" s="9"/>
      <c r="AC169" s="28"/>
    </row>
    <row r="170" spans="1:29" x14ac:dyDescent="0.2">
      <c r="A170" s="9" t="s">
        <v>170</v>
      </c>
      <c r="B170" s="23">
        <v>43918</v>
      </c>
      <c r="C170" s="9" t="s">
        <v>86</v>
      </c>
      <c r="D170" s="9" t="s">
        <v>152</v>
      </c>
      <c r="E170" s="9" t="s">
        <v>12</v>
      </c>
      <c r="F170" s="9"/>
      <c r="G170" s="13"/>
      <c r="H170" s="13"/>
      <c r="I170" s="13"/>
      <c r="J170" s="21">
        <f>IF(I170="",0%,VLOOKUP(I170,données!$A$71:$B$77,2))</f>
        <v>0</v>
      </c>
      <c r="K170" s="80"/>
      <c r="L170" s="37"/>
      <c r="M170" s="37"/>
      <c r="N170" s="38"/>
      <c r="O170" s="9"/>
      <c r="P170" s="9"/>
      <c r="Q170" s="37"/>
      <c r="R170" s="37"/>
      <c r="S170" s="45"/>
      <c r="T170" s="242">
        <f t="shared" si="22"/>
        <v>0</v>
      </c>
      <c r="U170" s="137"/>
      <c r="V170" s="9"/>
      <c r="W170" s="25"/>
      <c r="X170" s="219"/>
      <c r="Y170" s="11"/>
      <c r="Z170" s="9"/>
      <c r="AA170" s="6"/>
      <c r="AB170" s="9"/>
      <c r="AC170" s="28"/>
    </row>
    <row r="171" spans="1:29" x14ac:dyDescent="0.2">
      <c r="A171" s="9" t="s">
        <v>170</v>
      </c>
      <c r="B171" s="23">
        <v>43918</v>
      </c>
      <c r="C171" s="9" t="s">
        <v>86</v>
      </c>
      <c r="D171" s="9" t="s">
        <v>152</v>
      </c>
      <c r="E171" s="9" t="s">
        <v>56</v>
      </c>
      <c r="F171" s="9"/>
      <c r="G171" s="13"/>
      <c r="H171" s="13"/>
      <c r="I171" s="13"/>
      <c r="J171" s="21">
        <f>IF(I171="",0%,VLOOKUP(I171,données!$A$71:$B$77,2))</f>
        <v>0</v>
      </c>
      <c r="K171" s="80"/>
      <c r="L171" s="37"/>
      <c r="M171" s="37"/>
      <c r="N171" s="38"/>
      <c r="O171" s="9"/>
      <c r="P171" s="9"/>
      <c r="Q171" s="37"/>
      <c r="R171" s="37"/>
      <c r="S171" s="45"/>
      <c r="T171" s="242">
        <f t="shared" si="22"/>
        <v>0</v>
      </c>
      <c r="U171" s="137"/>
      <c r="V171" s="9"/>
      <c r="W171" s="25"/>
      <c r="X171" s="219"/>
      <c r="Y171" s="11"/>
      <c r="Z171" s="9"/>
      <c r="AA171" s="6"/>
      <c r="AB171" s="9"/>
      <c r="AC171" s="28"/>
    </row>
    <row r="172" spans="1:29" x14ac:dyDescent="0.2">
      <c r="A172" s="9" t="s">
        <v>170</v>
      </c>
      <c r="B172" s="23">
        <v>43918</v>
      </c>
      <c r="C172" s="9" t="s">
        <v>86</v>
      </c>
      <c r="D172" s="9" t="s">
        <v>151</v>
      </c>
      <c r="E172" s="9" t="s">
        <v>10</v>
      </c>
      <c r="F172" s="9"/>
      <c r="G172" s="13"/>
      <c r="H172" s="13"/>
      <c r="I172" s="13"/>
      <c r="J172" s="21">
        <f>IF(I172="",0%,VLOOKUP(I172,données!$A$71:$B$77,2))</f>
        <v>0</v>
      </c>
      <c r="K172" s="80"/>
      <c r="L172" s="37"/>
      <c r="M172" s="37"/>
      <c r="N172" s="38"/>
      <c r="O172" s="9"/>
      <c r="P172" s="9"/>
      <c r="Q172" s="37"/>
      <c r="R172" s="37"/>
      <c r="S172" s="45"/>
      <c r="T172" s="242">
        <f t="shared" si="22"/>
        <v>0</v>
      </c>
      <c r="U172" s="137"/>
      <c r="V172" s="9"/>
      <c r="W172" s="25"/>
      <c r="X172" s="219"/>
      <c r="Y172" s="11"/>
      <c r="Z172" s="9"/>
      <c r="AA172" s="6"/>
      <c r="AB172" s="9"/>
      <c r="AC172" s="28"/>
    </row>
    <row r="173" spans="1:29" x14ac:dyDescent="0.2">
      <c r="A173" s="9" t="s">
        <v>170</v>
      </c>
      <c r="B173" s="23">
        <v>43918</v>
      </c>
      <c r="C173" s="9" t="s">
        <v>86</v>
      </c>
      <c r="D173" s="9" t="s">
        <v>151</v>
      </c>
      <c r="E173" s="9" t="s">
        <v>10</v>
      </c>
      <c r="F173" s="9"/>
      <c r="G173" s="13"/>
      <c r="H173" s="13"/>
      <c r="I173" s="13"/>
      <c r="J173" s="21">
        <f>IF(I173="",0%,VLOOKUP(I173,données!$A$71:$B$77,2))</f>
        <v>0</v>
      </c>
      <c r="K173" s="80"/>
      <c r="L173" s="37"/>
      <c r="M173" s="37"/>
      <c r="N173" s="38"/>
      <c r="O173" s="9"/>
      <c r="P173" s="9"/>
      <c r="Q173" s="37"/>
      <c r="R173" s="37"/>
      <c r="S173" s="45"/>
      <c r="T173" s="242">
        <f t="shared" si="22"/>
        <v>0</v>
      </c>
      <c r="U173" s="137"/>
      <c r="V173" s="9"/>
      <c r="W173" s="25"/>
      <c r="X173" s="219"/>
      <c r="Y173" s="11"/>
      <c r="Z173" s="9"/>
      <c r="AA173" s="6"/>
      <c r="AB173" s="9"/>
      <c r="AC173" s="28"/>
    </row>
    <row r="174" spans="1:29" x14ac:dyDescent="0.2">
      <c r="A174" s="9" t="s">
        <v>170</v>
      </c>
      <c r="B174" s="23">
        <v>43918</v>
      </c>
      <c r="C174" s="9" t="s">
        <v>86</v>
      </c>
      <c r="D174" s="9" t="s">
        <v>151</v>
      </c>
      <c r="E174" s="9" t="s">
        <v>63</v>
      </c>
      <c r="F174" s="9"/>
      <c r="G174" s="13"/>
      <c r="H174" s="13"/>
      <c r="I174" s="13"/>
      <c r="J174" s="21">
        <f>IF(I174="",0%,VLOOKUP(I174,données!$A$71:$B$77,2))</f>
        <v>0</v>
      </c>
      <c r="K174" s="80"/>
      <c r="L174" s="37"/>
      <c r="M174" s="37"/>
      <c r="N174" s="38"/>
      <c r="O174" s="9"/>
      <c r="P174" s="9"/>
      <c r="Q174" s="37"/>
      <c r="R174" s="37"/>
      <c r="S174" s="45"/>
      <c r="T174" s="242">
        <f t="shared" si="22"/>
        <v>0</v>
      </c>
      <c r="U174" s="137"/>
      <c r="V174" s="9"/>
      <c r="W174" s="25"/>
      <c r="X174" s="219"/>
      <c r="Y174" s="11"/>
      <c r="Z174" s="9"/>
      <c r="AA174" s="6"/>
      <c r="AB174" s="9"/>
      <c r="AC174" s="28"/>
    </row>
    <row r="175" spans="1:29" x14ac:dyDescent="0.2">
      <c r="A175" s="9" t="s">
        <v>170</v>
      </c>
      <c r="B175" s="23">
        <v>43918</v>
      </c>
      <c r="C175" s="9" t="s">
        <v>86</v>
      </c>
      <c r="D175" s="9" t="s">
        <v>151</v>
      </c>
      <c r="E175" s="9" t="s">
        <v>63</v>
      </c>
      <c r="F175" s="9"/>
      <c r="G175" s="13"/>
      <c r="H175" s="13"/>
      <c r="I175" s="13"/>
      <c r="J175" s="21">
        <f>IF(I175="",0%,VLOOKUP(I175,données!$A$71:$B$77,2))</f>
        <v>0</v>
      </c>
      <c r="K175" s="80"/>
      <c r="L175" s="37"/>
      <c r="M175" s="37"/>
      <c r="N175" s="38"/>
      <c r="O175" s="9"/>
      <c r="P175" s="9"/>
      <c r="Q175" s="37"/>
      <c r="R175" s="37"/>
      <c r="S175" s="45"/>
      <c r="T175" s="242">
        <f t="shared" si="22"/>
        <v>0</v>
      </c>
      <c r="U175" s="137"/>
      <c r="V175" s="9"/>
      <c r="W175" s="25"/>
      <c r="X175" s="219"/>
      <c r="Y175" s="11"/>
      <c r="Z175" s="9"/>
      <c r="AA175" s="6"/>
      <c r="AB175" s="9"/>
      <c r="AC175" s="28"/>
    </row>
    <row r="176" spans="1:29" x14ac:dyDescent="0.2">
      <c r="A176" s="9" t="s">
        <v>170</v>
      </c>
      <c r="B176" s="23">
        <v>43918</v>
      </c>
      <c r="C176" s="9" t="s">
        <v>86</v>
      </c>
      <c r="D176" s="9" t="s">
        <v>151</v>
      </c>
      <c r="E176" s="9" t="s">
        <v>63</v>
      </c>
      <c r="F176" s="9"/>
      <c r="G176" s="13"/>
      <c r="H176" s="13"/>
      <c r="I176" s="13"/>
      <c r="J176" s="21">
        <f>IF(I176="",0%,VLOOKUP(I176,données!$A$71:$B$77,2))</f>
        <v>0</v>
      </c>
      <c r="K176" s="80"/>
      <c r="L176" s="37"/>
      <c r="M176" s="37"/>
      <c r="N176" s="38"/>
      <c r="O176" s="9"/>
      <c r="P176" s="9"/>
      <c r="Q176" s="37"/>
      <c r="R176" s="37"/>
      <c r="S176" s="45"/>
      <c r="T176" s="242">
        <f t="shared" si="22"/>
        <v>0</v>
      </c>
      <c r="U176" s="137"/>
      <c r="V176" s="9"/>
      <c r="W176" s="25"/>
      <c r="X176" s="219"/>
      <c r="Y176" s="11"/>
      <c r="Z176" s="9"/>
      <c r="AA176" s="6"/>
      <c r="AB176" s="9"/>
      <c r="AC176" s="28"/>
    </row>
    <row r="177" spans="1:29" x14ac:dyDescent="0.2">
      <c r="A177" s="9" t="s">
        <v>170</v>
      </c>
      <c r="B177" s="23">
        <v>43918</v>
      </c>
      <c r="C177" s="9" t="s">
        <v>86</v>
      </c>
      <c r="D177" s="9" t="s">
        <v>151</v>
      </c>
      <c r="E177" s="9" t="s">
        <v>64</v>
      </c>
      <c r="F177" s="9"/>
      <c r="G177" s="13"/>
      <c r="H177" s="13"/>
      <c r="I177" s="13"/>
      <c r="J177" s="21">
        <f>IF(I177="",0%,VLOOKUP(I177,données!$A$71:$B$77,2))</f>
        <v>0</v>
      </c>
      <c r="K177" s="80"/>
      <c r="L177" s="37"/>
      <c r="M177" s="37"/>
      <c r="N177" s="38"/>
      <c r="O177" s="9"/>
      <c r="P177" s="9"/>
      <c r="Q177" s="37"/>
      <c r="R177" s="37"/>
      <c r="S177" s="45"/>
      <c r="T177" s="242">
        <f t="shared" si="22"/>
        <v>0</v>
      </c>
      <c r="U177" s="137"/>
      <c r="V177" s="9"/>
      <c r="W177" s="25"/>
      <c r="X177" s="219"/>
      <c r="Y177" s="11"/>
      <c r="Z177" s="9"/>
      <c r="AA177" s="6"/>
      <c r="AB177" s="9"/>
      <c r="AC177" s="28"/>
    </row>
    <row r="178" spans="1:29" x14ac:dyDescent="0.2">
      <c r="A178" s="9" t="s">
        <v>170</v>
      </c>
      <c r="B178" s="23">
        <v>43918</v>
      </c>
      <c r="C178" s="9" t="s">
        <v>86</v>
      </c>
      <c r="D178" s="9" t="s">
        <v>151</v>
      </c>
      <c r="E178" s="9" t="s">
        <v>64</v>
      </c>
      <c r="F178" s="9"/>
      <c r="G178" s="13"/>
      <c r="H178" s="13"/>
      <c r="I178" s="13"/>
      <c r="J178" s="21">
        <f>IF(I178="",0%,VLOOKUP(I178,données!$A$71:$B$77,2))</f>
        <v>0</v>
      </c>
      <c r="K178" s="80"/>
      <c r="L178" s="37"/>
      <c r="M178" s="37"/>
      <c r="N178" s="38"/>
      <c r="O178" s="9"/>
      <c r="P178" s="9"/>
      <c r="Q178" s="37"/>
      <c r="R178" s="37"/>
      <c r="S178" s="45"/>
      <c r="T178" s="242">
        <f t="shared" si="22"/>
        <v>0</v>
      </c>
      <c r="U178" s="137"/>
      <c r="V178" s="9"/>
      <c r="W178" s="25"/>
      <c r="X178" s="219"/>
      <c r="Y178" s="11"/>
      <c r="Z178" s="9"/>
      <c r="AA178" s="6"/>
      <c r="AB178" s="9"/>
      <c r="AC178" s="28"/>
    </row>
    <row r="179" spans="1:29" x14ac:dyDescent="0.2">
      <c r="A179" s="9" t="s">
        <v>170</v>
      </c>
      <c r="B179" s="23">
        <v>43918</v>
      </c>
      <c r="C179" s="9" t="s">
        <v>86</v>
      </c>
      <c r="D179" s="9" t="s">
        <v>151</v>
      </c>
      <c r="E179" s="9" t="s">
        <v>64</v>
      </c>
      <c r="F179" s="9"/>
      <c r="G179" s="13"/>
      <c r="H179" s="13"/>
      <c r="I179" s="13"/>
      <c r="J179" s="21">
        <f>IF(I179="",0%,VLOOKUP(I179,données!$A$71:$B$77,2))</f>
        <v>0</v>
      </c>
      <c r="K179" s="80"/>
      <c r="L179" s="37"/>
      <c r="M179" s="37"/>
      <c r="N179" s="38"/>
      <c r="O179" s="9"/>
      <c r="P179" s="9"/>
      <c r="Q179" s="37"/>
      <c r="R179" s="37"/>
      <c r="S179" s="45"/>
      <c r="T179" s="242">
        <f t="shared" si="22"/>
        <v>0</v>
      </c>
      <c r="U179" s="137"/>
      <c r="V179" s="9"/>
      <c r="W179" s="25"/>
      <c r="X179" s="219"/>
      <c r="Y179" s="11"/>
      <c r="Z179" s="9"/>
      <c r="AA179" s="6"/>
      <c r="AB179" s="9"/>
      <c r="AC179" s="28"/>
    </row>
    <row r="180" spans="1:29" x14ac:dyDescent="0.2">
      <c r="A180" s="9" t="s">
        <v>170</v>
      </c>
      <c r="B180" s="23">
        <v>43918</v>
      </c>
      <c r="C180" s="9" t="s">
        <v>86</v>
      </c>
      <c r="D180" s="9" t="s">
        <v>151</v>
      </c>
      <c r="E180" s="9" t="s">
        <v>29</v>
      </c>
      <c r="F180" s="9"/>
      <c r="G180" s="13"/>
      <c r="H180" s="13"/>
      <c r="I180" s="13"/>
      <c r="J180" s="21">
        <f>IF(I180="",0%,VLOOKUP(I180,données!$A$71:$B$77,2))</f>
        <v>0</v>
      </c>
      <c r="K180" s="80"/>
      <c r="L180" s="37"/>
      <c r="M180" s="37"/>
      <c r="N180" s="38"/>
      <c r="O180" s="9"/>
      <c r="P180" s="9"/>
      <c r="Q180" s="37"/>
      <c r="R180" s="37"/>
      <c r="S180" s="45"/>
      <c r="T180" s="242">
        <f t="shared" si="22"/>
        <v>0</v>
      </c>
      <c r="U180" s="137"/>
      <c r="V180" s="9"/>
      <c r="W180" s="25"/>
      <c r="X180" s="219"/>
      <c r="Y180" s="11"/>
      <c r="Z180" s="9"/>
      <c r="AA180" s="6"/>
      <c r="AB180" s="9"/>
      <c r="AC180" s="28"/>
    </row>
    <row r="181" spans="1:29" x14ac:dyDescent="0.2">
      <c r="A181" s="9" t="s">
        <v>170</v>
      </c>
      <c r="B181" s="23">
        <v>43918</v>
      </c>
      <c r="C181" s="9" t="s">
        <v>86</v>
      </c>
      <c r="D181" s="9" t="s">
        <v>151</v>
      </c>
      <c r="E181" s="9" t="s">
        <v>29</v>
      </c>
      <c r="F181" s="9"/>
      <c r="G181" s="13"/>
      <c r="H181" s="13"/>
      <c r="I181" s="13"/>
      <c r="J181" s="21">
        <f>IF(I181="",0%,VLOOKUP(I181,données!$A$71:$B$77,2))</f>
        <v>0</v>
      </c>
      <c r="K181" s="80"/>
      <c r="L181" s="37"/>
      <c r="M181" s="37"/>
      <c r="N181" s="38"/>
      <c r="O181" s="9"/>
      <c r="P181" s="9"/>
      <c r="Q181" s="37"/>
      <c r="R181" s="37"/>
      <c r="S181" s="45"/>
      <c r="T181" s="242">
        <f t="shared" si="22"/>
        <v>0</v>
      </c>
      <c r="U181" s="137"/>
      <c r="V181" s="9"/>
      <c r="W181" s="25"/>
      <c r="X181" s="219"/>
      <c r="Y181" s="11"/>
      <c r="Z181" s="9"/>
      <c r="AA181" s="6"/>
      <c r="AB181" s="9"/>
      <c r="AC181" s="28"/>
    </row>
    <row r="182" spans="1:29" x14ac:dyDescent="0.2">
      <c r="A182" s="9" t="s">
        <v>170</v>
      </c>
      <c r="B182" s="23">
        <v>43918</v>
      </c>
      <c r="C182" s="9" t="s">
        <v>86</v>
      </c>
      <c r="D182" s="9" t="s">
        <v>151</v>
      </c>
      <c r="E182" s="9" t="s">
        <v>29</v>
      </c>
      <c r="F182" s="9"/>
      <c r="G182" s="13"/>
      <c r="H182" s="13"/>
      <c r="I182" s="13"/>
      <c r="J182" s="21">
        <f>IF(I182="",0%,VLOOKUP(I182,données!$A$71:$B$77,2))</f>
        <v>0</v>
      </c>
      <c r="K182" s="80"/>
      <c r="L182" s="37"/>
      <c r="M182" s="37"/>
      <c r="N182" s="38"/>
      <c r="O182" s="9"/>
      <c r="P182" s="9"/>
      <c r="Q182" s="37"/>
      <c r="R182" s="37"/>
      <c r="S182" s="45"/>
      <c r="T182" s="242">
        <f t="shared" si="22"/>
        <v>0</v>
      </c>
      <c r="U182" s="137"/>
      <c r="V182" s="9"/>
      <c r="W182" s="25"/>
      <c r="X182" s="219"/>
      <c r="Y182" s="11"/>
      <c r="Z182" s="9"/>
      <c r="AA182" s="6"/>
      <c r="AB182" s="9"/>
      <c r="AC182" s="28"/>
    </row>
    <row r="183" spans="1:29" x14ac:dyDescent="0.2">
      <c r="A183" s="9" t="s">
        <v>170</v>
      </c>
      <c r="B183" s="23">
        <v>43918</v>
      </c>
      <c r="C183" s="9" t="s">
        <v>86</v>
      </c>
      <c r="D183" s="9" t="s">
        <v>151</v>
      </c>
      <c r="E183" s="9" t="s">
        <v>65</v>
      </c>
      <c r="F183" s="9"/>
      <c r="G183" s="13"/>
      <c r="H183" s="13"/>
      <c r="I183" s="13"/>
      <c r="J183" s="21">
        <f>IF(I183="",0%,VLOOKUP(I183,données!$A$71:$B$77,2))</f>
        <v>0</v>
      </c>
      <c r="K183" s="80"/>
      <c r="L183" s="37"/>
      <c r="M183" s="37"/>
      <c r="N183" s="38"/>
      <c r="O183" s="9"/>
      <c r="P183" s="9"/>
      <c r="Q183" s="37"/>
      <c r="R183" s="37"/>
      <c r="S183" s="45"/>
      <c r="T183" s="242">
        <f t="shared" si="22"/>
        <v>0</v>
      </c>
      <c r="U183" s="137"/>
      <c r="V183" s="9"/>
      <c r="W183" s="25"/>
      <c r="X183" s="219"/>
      <c r="Y183" s="11"/>
      <c r="Z183" s="9"/>
      <c r="AA183" s="6"/>
      <c r="AB183" s="9"/>
      <c r="AC183" s="28"/>
    </row>
    <row r="184" spans="1:29" x14ac:dyDescent="0.2">
      <c r="A184" s="9" t="s">
        <v>170</v>
      </c>
      <c r="B184" s="23">
        <v>43918</v>
      </c>
      <c r="C184" s="9" t="s">
        <v>86</v>
      </c>
      <c r="D184" s="9" t="s">
        <v>151</v>
      </c>
      <c r="E184" s="9" t="s">
        <v>65</v>
      </c>
      <c r="F184" s="9"/>
      <c r="G184" s="13"/>
      <c r="H184" s="13"/>
      <c r="I184" s="13"/>
      <c r="J184" s="21">
        <f>IF(I184="",0%,VLOOKUP(I184,données!$A$71:$B$77,2))</f>
        <v>0</v>
      </c>
      <c r="K184" s="80"/>
      <c r="L184" s="37"/>
      <c r="M184" s="37"/>
      <c r="N184" s="38"/>
      <c r="O184" s="9"/>
      <c r="P184" s="9"/>
      <c r="Q184" s="37"/>
      <c r="R184" s="37"/>
      <c r="S184" s="45"/>
      <c r="T184" s="242">
        <f t="shared" si="22"/>
        <v>0</v>
      </c>
      <c r="U184" s="137"/>
      <c r="V184" s="9"/>
      <c r="W184" s="25"/>
      <c r="X184" s="219"/>
      <c r="Y184" s="11"/>
      <c r="Z184" s="9"/>
      <c r="AA184" s="6"/>
      <c r="AB184" s="9"/>
      <c r="AC184" s="28"/>
    </row>
    <row r="185" spans="1:29" x14ac:dyDescent="0.2">
      <c r="A185" s="9" t="s">
        <v>170</v>
      </c>
      <c r="B185" s="23">
        <v>43918</v>
      </c>
      <c r="C185" s="9" t="s">
        <v>86</v>
      </c>
      <c r="D185" s="9" t="s">
        <v>151</v>
      </c>
      <c r="E185" s="9" t="s">
        <v>65</v>
      </c>
      <c r="F185" s="9"/>
      <c r="G185" s="13"/>
      <c r="H185" s="13"/>
      <c r="I185" s="13"/>
      <c r="J185" s="21">
        <f>IF(I185="",0%,VLOOKUP(I185,données!$A$71:$B$77,2))</f>
        <v>0</v>
      </c>
      <c r="K185" s="80"/>
      <c r="L185" s="37"/>
      <c r="M185" s="37"/>
      <c r="N185" s="38"/>
      <c r="O185" s="9"/>
      <c r="P185" s="9"/>
      <c r="Q185" s="37"/>
      <c r="R185" s="37"/>
      <c r="S185" s="45"/>
      <c r="T185" s="242">
        <f t="shared" si="22"/>
        <v>0</v>
      </c>
      <c r="U185" s="137"/>
      <c r="V185" s="9"/>
      <c r="W185" s="25"/>
      <c r="X185" s="219"/>
      <c r="Y185" s="11"/>
      <c r="Z185" s="9"/>
      <c r="AA185" s="6"/>
      <c r="AB185" s="9"/>
      <c r="AC185" s="28"/>
    </row>
    <row r="186" spans="1:29" x14ac:dyDescent="0.2">
      <c r="A186" s="9" t="s">
        <v>170</v>
      </c>
      <c r="B186" s="23">
        <v>43918</v>
      </c>
      <c r="C186" s="9" t="s">
        <v>86</v>
      </c>
      <c r="D186" s="9" t="s">
        <v>151</v>
      </c>
      <c r="E186" s="9" t="s">
        <v>25</v>
      </c>
      <c r="F186" s="9"/>
      <c r="G186" s="13"/>
      <c r="H186" s="13"/>
      <c r="I186" s="13"/>
      <c r="J186" s="21">
        <f>IF(I186="",0%,VLOOKUP(I186,données!$A$71:$B$77,2))</f>
        <v>0</v>
      </c>
      <c r="K186" s="80"/>
      <c r="L186" s="37"/>
      <c r="M186" s="37"/>
      <c r="N186" s="38"/>
      <c r="O186" s="9"/>
      <c r="P186" s="9"/>
      <c r="Q186" s="37"/>
      <c r="R186" s="37"/>
      <c r="S186" s="45"/>
      <c r="T186" s="242">
        <f t="shared" si="22"/>
        <v>0</v>
      </c>
      <c r="U186" s="137"/>
      <c r="V186" s="9"/>
      <c r="W186" s="25"/>
      <c r="X186" s="219"/>
      <c r="Y186" s="11"/>
      <c r="Z186" s="9"/>
      <c r="AA186" s="6"/>
      <c r="AB186" s="9"/>
      <c r="AC186" s="28"/>
    </row>
    <row r="187" spans="1:29" x14ac:dyDescent="0.2">
      <c r="A187" s="9" t="s">
        <v>170</v>
      </c>
      <c r="B187" s="23">
        <v>43918</v>
      </c>
      <c r="C187" s="9" t="s">
        <v>86</v>
      </c>
      <c r="D187" s="9" t="s">
        <v>151</v>
      </c>
      <c r="E187" s="9" t="s">
        <v>25</v>
      </c>
      <c r="F187" s="9"/>
      <c r="G187" s="13"/>
      <c r="H187" s="13"/>
      <c r="I187" s="13"/>
      <c r="J187" s="21">
        <f>IF(I187="",0%,VLOOKUP(I187,données!$A$71:$B$77,2))</f>
        <v>0</v>
      </c>
      <c r="K187" s="80"/>
      <c r="L187" s="37"/>
      <c r="M187" s="37"/>
      <c r="N187" s="38"/>
      <c r="O187" s="9"/>
      <c r="P187" s="9"/>
      <c r="Q187" s="37"/>
      <c r="R187" s="37"/>
      <c r="S187" s="45"/>
      <c r="T187" s="242">
        <f t="shared" si="22"/>
        <v>0</v>
      </c>
      <c r="U187" s="137"/>
      <c r="V187" s="9"/>
      <c r="W187" s="25"/>
      <c r="X187" s="219"/>
      <c r="Y187" s="11"/>
      <c r="Z187" s="9"/>
      <c r="AA187" s="6"/>
      <c r="AB187" s="9"/>
      <c r="AC187" s="28"/>
    </row>
    <row r="188" spans="1:29" x14ac:dyDescent="0.2">
      <c r="A188" s="9" t="s">
        <v>170</v>
      </c>
      <c r="B188" s="23">
        <v>43918</v>
      </c>
      <c r="C188" s="9" t="s">
        <v>86</v>
      </c>
      <c r="D188" s="9" t="s">
        <v>151</v>
      </c>
      <c r="E188" s="9" t="s">
        <v>66</v>
      </c>
      <c r="F188" s="9"/>
      <c r="G188" s="13"/>
      <c r="H188" s="13"/>
      <c r="I188" s="13"/>
      <c r="J188" s="21">
        <f>IF(I188="",0%,VLOOKUP(I188,données!$A$71:$B$77,2))</f>
        <v>0</v>
      </c>
      <c r="K188" s="80"/>
      <c r="L188" s="37"/>
      <c r="M188" s="37"/>
      <c r="N188" s="38"/>
      <c r="O188" s="9"/>
      <c r="P188" s="9"/>
      <c r="Q188" s="37"/>
      <c r="R188" s="37"/>
      <c r="S188" s="45"/>
      <c r="T188" s="242">
        <f t="shared" si="22"/>
        <v>0</v>
      </c>
      <c r="U188" s="137"/>
      <c r="V188" s="9"/>
      <c r="W188" s="25"/>
      <c r="X188" s="219"/>
      <c r="Y188" s="11"/>
      <c r="Z188" s="9"/>
      <c r="AA188" s="6"/>
      <c r="AB188" s="9"/>
      <c r="AC188" s="28"/>
    </row>
    <row r="189" spans="1:29" x14ac:dyDescent="0.2">
      <c r="A189" s="9" t="s">
        <v>170</v>
      </c>
      <c r="B189" s="23">
        <v>43918</v>
      </c>
      <c r="C189" s="9" t="s">
        <v>86</v>
      </c>
      <c r="D189" s="9" t="s">
        <v>151</v>
      </c>
      <c r="E189" s="9" t="s">
        <v>66</v>
      </c>
      <c r="F189" s="9"/>
      <c r="G189" s="13"/>
      <c r="H189" s="13"/>
      <c r="I189" s="13"/>
      <c r="J189" s="21">
        <f>IF(I189="",0%,VLOOKUP(I189,données!$A$71:$B$77,2))</f>
        <v>0</v>
      </c>
      <c r="K189" s="80"/>
      <c r="L189" s="37"/>
      <c r="M189" s="37"/>
      <c r="N189" s="38"/>
      <c r="O189" s="9"/>
      <c r="P189" s="9"/>
      <c r="Q189" s="37"/>
      <c r="R189" s="37"/>
      <c r="S189" s="45"/>
      <c r="T189" s="242">
        <f t="shared" si="22"/>
        <v>0</v>
      </c>
      <c r="U189" s="137"/>
      <c r="V189" s="9"/>
      <c r="W189" s="25"/>
      <c r="X189" s="219"/>
      <c r="Y189" s="11"/>
      <c r="Z189" s="9"/>
      <c r="AA189" s="6"/>
      <c r="AB189" s="9"/>
      <c r="AC189" s="28"/>
    </row>
    <row r="190" spans="1:29" x14ac:dyDescent="0.2">
      <c r="A190" s="9" t="s">
        <v>170</v>
      </c>
      <c r="B190" s="23">
        <v>43918</v>
      </c>
      <c r="C190" s="9" t="s">
        <v>86</v>
      </c>
      <c r="D190" s="9" t="s">
        <v>151</v>
      </c>
      <c r="E190" s="9" t="s">
        <v>66</v>
      </c>
      <c r="F190" s="9"/>
      <c r="G190" s="13"/>
      <c r="H190" s="13"/>
      <c r="I190" s="13"/>
      <c r="J190" s="21">
        <f>IF(I190="",0%,VLOOKUP(I190,données!$A$71:$B$77,2))</f>
        <v>0</v>
      </c>
      <c r="K190" s="80"/>
      <c r="L190" s="37"/>
      <c r="M190" s="37"/>
      <c r="N190" s="38"/>
      <c r="O190" s="9"/>
      <c r="P190" s="9"/>
      <c r="Q190" s="37"/>
      <c r="R190" s="37"/>
      <c r="S190" s="45"/>
      <c r="T190" s="242">
        <f t="shared" si="22"/>
        <v>0</v>
      </c>
      <c r="U190" s="137"/>
      <c r="V190" s="9"/>
      <c r="W190" s="25"/>
      <c r="X190" s="219"/>
      <c r="Y190" s="11"/>
      <c r="Z190" s="9"/>
      <c r="AA190" s="6"/>
      <c r="AB190" s="9"/>
      <c r="AC190" s="28"/>
    </row>
    <row r="191" spans="1:29" x14ac:dyDescent="0.2">
      <c r="A191" s="9" t="s">
        <v>170</v>
      </c>
      <c r="B191" s="23">
        <v>43918</v>
      </c>
      <c r="C191" s="9" t="s">
        <v>86</v>
      </c>
      <c r="D191" s="9" t="s">
        <v>151</v>
      </c>
      <c r="E191" s="9" t="s">
        <v>66</v>
      </c>
      <c r="F191" s="9"/>
      <c r="G191" s="13"/>
      <c r="H191" s="13"/>
      <c r="I191" s="13"/>
      <c r="J191" s="21">
        <f>IF(I191="",0%,VLOOKUP(I191,données!$A$71:$B$77,2))</f>
        <v>0</v>
      </c>
      <c r="K191" s="80"/>
      <c r="L191" s="37"/>
      <c r="M191" s="37"/>
      <c r="N191" s="38"/>
      <c r="O191" s="9"/>
      <c r="P191" s="9"/>
      <c r="Q191" s="37"/>
      <c r="R191" s="37"/>
      <c r="S191" s="45"/>
      <c r="T191" s="242">
        <f t="shared" si="22"/>
        <v>0</v>
      </c>
      <c r="U191" s="137"/>
      <c r="V191" s="9"/>
      <c r="W191" s="25"/>
      <c r="X191" s="219"/>
      <c r="Y191" s="11"/>
      <c r="Z191" s="9"/>
      <c r="AA191" s="6"/>
      <c r="AB191" s="9"/>
      <c r="AC191" s="28"/>
    </row>
    <row r="192" spans="1:29" x14ac:dyDescent="0.2">
      <c r="A192" s="9" t="s">
        <v>170</v>
      </c>
      <c r="B192" s="23">
        <v>43918</v>
      </c>
      <c r="C192" s="9" t="s">
        <v>86</v>
      </c>
      <c r="D192" s="9" t="s">
        <v>151</v>
      </c>
      <c r="E192" s="9" t="s">
        <v>66</v>
      </c>
      <c r="F192" s="9"/>
      <c r="G192" s="13"/>
      <c r="H192" s="13"/>
      <c r="I192" s="13"/>
      <c r="J192" s="21">
        <f>IF(I192="",0%,VLOOKUP(I192,données!$A$71:$B$77,2))</f>
        <v>0</v>
      </c>
      <c r="K192" s="80"/>
      <c r="L192" s="37"/>
      <c r="M192" s="37"/>
      <c r="N192" s="38"/>
      <c r="O192" s="9"/>
      <c r="P192" s="9"/>
      <c r="Q192" s="37"/>
      <c r="R192" s="37"/>
      <c r="S192" s="45"/>
      <c r="T192" s="242">
        <f t="shared" si="22"/>
        <v>0</v>
      </c>
      <c r="U192" s="137"/>
      <c r="V192" s="9"/>
      <c r="W192" s="25"/>
      <c r="X192" s="219"/>
      <c r="Y192" s="11"/>
      <c r="Z192" s="9"/>
      <c r="AA192" s="6"/>
      <c r="AB192" s="9"/>
      <c r="AC192" s="28"/>
    </row>
    <row r="193" spans="1:29" x14ac:dyDescent="0.2">
      <c r="A193" s="9" t="s">
        <v>170</v>
      </c>
      <c r="B193" s="23">
        <v>43918</v>
      </c>
      <c r="C193" s="9" t="s">
        <v>86</v>
      </c>
      <c r="D193" s="9" t="s">
        <v>151</v>
      </c>
      <c r="E193" s="9" t="s">
        <v>66</v>
      </c>
      <c r="F193" s="9"/>
      <c r="G193" s="13"/>
      <c r="H193" s="13"/>
      <c r="I193" s="13"/>
      <c r="J193" s="21">
        <f>IF(I193="",0%,VLOOKUP(I193,données!$A$71:$B$77,2))</f>
        <v>0</v>
      </c>
      <c r="K193" s="80"/>
      <c r="L193" s="37"/>
      <c r="M193" s="37"/>
      <c r="N193" s="38"/>
      <c r="O193" s="9"/>
      <c r="P193" s="9"/>
      <c r="Q193" s="37"/>
      <c r="R193" s="37"/>
      <c r="S193" s="45"/>
      <c r="T193" s="242">
        <f t="shared" si="22"/>
        <v>0</v>
      </c>
      <c r="U193" s="137"/>
      <c r="V193" s="9"/>
      <c r="W193" s="25"/>
      <c r="X193" s="219"/>
      <c r="Y193" s="11"/>
      <c r="Z193" s="9"/>
      <c r="AA193" s="6"/>
      <c r="AB193" s="9"/>
      <c r="AC193" s="28"/>
    </row>
    <row r="194" spans="1:29" x14ac:dyDescent="0.2">
      <c r="A194" s="9" t="s">
        <v>170</v>
      </c>
      <c r="B194" s="23">
        <v>43918</v>
      </c>
      <c r="C194" s="9" t="s">
        <v>86</v>
      </c>
      <c r="D194" s="9" t="s">
        <v>151</v>
      </c>
      <c r="E194" s="9" t="s">
        <v>66</v>
      </c>
      <c r="F194" s="9"/>
      <c r="G194" s="13"/>
      <c r="H194" s="13"/>
      <c r="I194" s="13"/>
      <c r="J194" s="21">
        <f>IF(I194="",0%,VLOOKUP(I194,données!$A$71:$B$77,2))</f>
        <v>0</v>
      </c>
      <c r="K194" s="80"/>
      <c r="L194" s="37"/>
      <c r="M194" s="37"/>
      <c r="N194" s="38"/>
      <c r="O194" s="9"/>
      <c r="P194" s="9"/>
      <c r="Q194" s="37"/>
      <c r="R194" s="37"/>
      <c r="S194" s="45"/>
      <c r="T194" s="242">
        <f t="shared" si="22"/>
        <v>0</v>
      </c>
      <c r="U194" s="137"/>
      <c r="V194" s="9"/>
      <c r="W194" s="25"/>
      <c r="X194" s="219"/>
      <c r="Y194" s="11"/>
      <c r="Z194" s="9"/>
      <c r="AA194" s="6"/>
      <c r="AB194" s="9"/>
      <c r="AC194" s="28"/>
    </row>
    <row r="195" spans="1:29" x14ac:dyDescent="0.2">
      <c r="A195" s="9" t="s">
        <v>170</v>
      </c>
      <c r="B195" s="23">
        <v>43918</v>
      </c>
      <c r="C195" s="9" t="s">
        <v>86</v>
      </c>
      <c r="D195" s="9" t="s">
        <v>153</v>
      </c>
      <c r="E195" s="9" t="s">
        <v>14</v>
      </c>
      <c r="F195" s="9"/>
      <c r="G195" s="13"/>
      <c r="H195" s="13"/>
      <c r="I195" s="13"/>
      <c r="J195" s="21">
        <f>IF(I195="",0%,VLOOKUP(I195,données!$A$71:$B$77,2))</f>
        <v>0</v>
      </c>
      <c r="K195" s="80"/>
      <c r="L195" s="37"/>
      <c r="M195" s="37"/>
      <c r="N195" s="38"/>
      <c r="O195" s="9"/>
      <c r="P195" s="9"/>
      <c r="Q195" s="37"/>
      <c r="R195" s="37"/>
      <c r="S195" s="45"/>
      <c r="T195" s="242">
        <f t="shared" si="22"/>
        <v>0</v>
      </c>
      <c r="U195" s="137"/>
      <c r="V195" s="9"/>
      <c r="W195" s="25"/>
      <c r="X195" s="219"/>
      <c r="Y195" s="11"/>
      <c r="Z195" s="9"/>
      <c r="AA195" s="6"/>
      <c r="AB195" s="9"/>
      <c r="AC195" s="28"/>
    </row>
    <row r="196" spans="1:29" x14ac:dyDescent="0.2">
      <c r="A196" s="9" t="s">
        <v>170</v>
      </c>
      <c r="B196" s="23">
        <v>43918</v>
      </c>
      <c r="C196" s="9" t="s">
        <v>86</v>
      </c>
      <c r="D196" s="9" t="s">
        <v>153</v>
      </c>
      <c r="E196" s="9" t="s">
        <v>15</v>
      </c>
      <c r="F196" s="9"/>
      <c r="G196" s="13"/>
      <c r="H196" s="13"/>
      <c r="I196" s="13"/>
      <c r="J196" s="21">
        <f>IF(I196="",0%,VLOOKUP(I196,données!$A$71:$B$77,2))</f>
        <v>0</v>
      </c>
      <c r="K196" s="80"/>
      <c r="L196" s="37"/>
      <c r="M196" s="37"/>
      <c r="N196" s="38"/>
      <c r="O196" s="9"/>
      <c r="P196" s="9"/>
      <c r="Q196" s="37"/>
      <c r="R196" s="37"/>
      <c r="S196" s="45"/>
      <c r="T196" s="242">
        <f t="shared" si="22"/>
        <v>0</v>
      </c>
      <c r="U196" s="137"/>
      <c r="V196" s="9"/>
      <c r="W196" s="25"/>
      <c r="X196" s="219"/>
      <c r="Y196" s="11"/>
      <c r="Z196" s="9"/>
      <c r="AA196" s="6"/>
      <c r="AB196" s="9"/>
      <c r="AC196" s="28"/>
    </row>
    <row r="197" spans="1:29" x14ac:dyDescent="0.2">
      <c r="A197" s="9" t="s">
        <v>170</v>
      </c>
      <c r="B197" s="23">
        <v>43918</v>
      </c>
      <c r="C197" s="9" t="s">
        <v>86</v>
      </c>
      <c r="D197" s="9" t="s">
        <v>153</v>
      </c>
      <c r="E197" s="9" t="s">
        <v>16</v>
      </c>
      <c r="F197" s="9"/>
      <c r="G197" s="13"/>
      <c r="H197" s="13"/>
      <c r="I197" s="13"/>
      <c r="J197" s="21">
        <f>IF(I197="",0%,VLOOKUP(I197,données!$A$71:$B$77,2))</f>
        <v>0</v>
      </c>
      <c r="K197" s="80"/>
      <c r="L197" s="37"/>
      <c r="M197" s="37"/>
      <c r="N197" s="38"/>
      <c r="O197" s="9"/>
      <c r="P197" s="9"/>
      <c r="Q197" s="37"/>
      <c r="R197" s="37"/>
      <c r="S197" s="45"/>
      <c r="T197" s="242">
        <f t="shared" si="22"/>
        <v>0</v>
      </c>
      <c r="U197" s="137"/>
      <c r="V197" s="9"/>
      <c r="W197" s="25"/>
      <c r="X197" s="219"/>
      <c r="Y197" s="11"/>
      <c r="Z197" s="9"/>
      <c r="AA197" s="6"/>
      <c r="AB197" s="9"/>
      <c r="AC197" s="28"/>
    </row>
    <row r="198" spans="1:29" x14ac:dyDescent="0.2">
      <c r="A198" s="9" t="s">
        <v>170</v>
      </c>
      <c r="B198" s="23">
        <v>43918</v>
      </c>
      <c r="C198" s="9" t="s">
        <v>86</v>
      </c>
      <c r="D198" s="9" t="s">
        <v>153</v>
      </c>
      <c r="E198" s="9" t="s">
        <v>17</v>
      </c>
      <c r="F198" s="9"/>
      <c r="G198" s="13"/>
      <c r="H198" s="13"/>
      <c r="I198" s="13"/>
      <c r="J198" s="21">
        <f>IF(I198="",0%,VLOOKUP(I198,données!$A$71:$B$77,2))</f>
        <v>0</v>
      </c>
      <c r="K198" s="80"/>
      <c r="L198" s="37"/>
      <c r="M198" s="37"/>
      <c r="N198" s="38"/>
      <c r="O198" s="9"/>
      <c r="P198" s="9"/>
      <c r="Q198" s="37"/>
      <c r="R198" s="37"/>
      <c r="S198" s="45"/>
      <c r="T198" s="242">
        <f t="shared" si="22"/>
        <v>0</v>
      </c>
      <c r="U198" s="137"/>
      <c r="V198" s="9"/>
      <c r="W198" s="25"/>
      <c r="X198" s="219"/>
      <c r="Y198" s="11"/>
      <c r="Z198" s="9"/>
      <c r="AA198" s="6"/>
      <c r="AB198" s="9"/>
      <c r="AC198" s="28"/>
    </row>
    <row r="199" spans="1:29" x14ac:dyDescent="0.2">
      <c r="A199" s="9" t="s">
        <v>170</v>
      </c>
      <c r="B199" s="23">
        <v>43918</v>
      </c>
      <c r="C199" s="9" t="s">
        <v>86</v>
      </c>
      <c r="D199" s="9" t="s">
        <v>153</v>
      </c>
      <c r="E199" s="9" t="s">
        <v>20</v>
      </c>
      <c r="F199" s="9"/>
      <c r="G199" s="13"/>
      <c r="H199" s="13"/>
      <c r="I199" s="13"/>
      <c r="J199" s="21">
        <f>IF(I199="",0%,VLOOKUP(I199,données!$A$71:$B$77,2))</f>
        <v>0</v>
      </c>
      <c r="K199" s="80"/>
      <c r="L199" s="37"/>
      <c r="M199" s="37"/>
      <c r="N199" s="38"/>
      <c r="O199" s="9"/>
      <c r="P199" s="9"/>
      <c r="Q199" s="37"/>
      <c r="R199" s="37"/>
      <c r="S199" s="45"/>
      <c r="T199" s="242">
        <f t="shared" si="22"/>
        <v>0</v>
      </c>
      <c r="U199" s="137"/>
      <c r="V199" s="9"/>
      <c r="W199" s="25"/>
      <c r="X199" s="219"/>
      <c r="Y199" s="11"/>
      <c r="Z199" s="9"/>
      <c r="AA199" s="6"/>
      <c r="AB199" s="9"/>
      <c r="AC199" s="28"/>
    </row>
    <row r="200" spans="1:29" x14ac:dyDescent="0.2">
      <c r="A200" s="9" t="s">
        <v>170</v>
      </c>
      <c r="B200" s="23">
        <v>43918</v>
      </c>
      <c r="C200" s="9" t="s">
        <v>86</v>
      </c>
      <c r="D200" s="9" t="s">
        <v>153</v>
      </c>
      <c r="E200" s="9" t="s">
        <v>21</v>
      </c>
      <c r="F200" s="9"/>
      <c r="G200" s="13"/>
      <c r="H200" s="13"/>
      <c r="I200" s="13"/>
      <c r="J200" s="21">
        <f>IF(I200="",0%,VLOOKUP(I200,données!$A$71:$B$77,2))</f>
        <v>0</v>
      </c>
      <c r="K200" s="80"/>
      <c r="L200" s="37"/>
      <c r="M200" s="37"/>
      <c r="N200" s="38"/>
      <c r="O200" s="9"/>
      <c r="P200" s="9"/>
      <c r="Q200" s="37"/>
      <c r="R200" s="37"/>
      <c r="S200" s="45"/>
      <c r="T200" s="242">
        <f t="shared" si="22"/>
        <v>0</v>
      </c>
      <c r="U200" s="137"/>
      <c r="V200" s="9"/>
      <c r="W200" s="25"/>
      <c r="X200" s="219"/>
      <c r="Y200" s="11"/>
      <c r="Z200" s="9"/>
      <c r="AA200" s="6"/>
      <c r="AB200" s="9"/>
      <c r="AC200" s="28"/>
    </row>
    <row r="201" spans="1:29" x14ac:dyDescent="0.2">
      <c r="A201" s="9" t="s">
        <v>170</v>
      </c>
      <c r="B201" s="23">
        <v>43918</v>
      </c>
      <c r="C201" s="9" t="s">
        <v>86</v>
      </c>
      <c r="D201" s="9" t="s">
        <v>153</v>
      </c>
      <c r="E201" s="9"/>
      <c r="F201" s="9" t="s">
        <v>360</v>
      </c>
      <c r="G201" s="13"/>
      <c r="H201" s="13"/>
      <c r="I201" s="13"/>
      <c r="J201" s="21">
        <f>IF(I201="",0%,VLOOKUP(I201,données!$A$71:$B$77,2))</f>
        <v>0</v>
      </c>
      <c r="K201" s="80"/>
      <c r="L201" s="37"/>
      <c r="M201" s="37"/>
      <c r="N201" s="38"/>
      <c r="O201" s="9"/>
      <c r="P201" s="9"/>
      <c r="Q201" s="37"/>
      <c r="R201" s="37"/>
      <c r="S201" s="45"/>
      <c r="T201" s="242">
        <f t="shared" si="22"/>
        <v>0</v>
      </c>
      <c r="U201" s="137"/>
      <c r="V201" s="9"/>
      <c r="W201" s="25"/>
      <c r="X201" s="219"/>
      <c r="Y201" s="11"/>
      <c r="Z201" s="9"/>
      <c r="AA201" s="6"/>
      <c r="AB201" s="9"/>
      <c r="AC201" s="28"/>
    </row>
    <row r="202" spans="1:29" x14ac:dyDescent="0.2">
      <c r="A202" s="9" t="s">
        <v>170</v>
      </c>
      <c r="B202" s="23">
        <v>43918</v>
      </c>
      <c r="C202" s="9" t="s">
        <v>86</v>
      </c>
      <c r="D202" s="9" t="s">
        <v>153</v>
      </c>
      <c r="E202" s="9"/>
      <c r="F202" s="9" t="s">
        <v>360</v>
      </c>
      <c r="G202" s="13"/>
      <c r="H202" s="13"/>
      <c r="I202" s="13"/>
      <c r="J202" s="21">
        <f>IF(I202="",0%,VLOOKUP(I202,données!$A$71:$B$77,2))</f>
        <v>0</v>
      </c>
      <c r="K202" s="80"/>
      <c r="L202" s="37"/>
      <c r="M202" s="37"/>
      <c r="N202" s="38"/>
      <c r="O202" s="9"/>
      <c r="P202" s="9"/>
      <c r="Q202" s="37"/>
      <c r="R202" s="37"/>
      <c r="S202" s="45"/>
      <c r="T202" s="242">
        <f t="shared" si="22"/>
        <v>0</v>
      </c>
      <c r="U202" s="137"/>
      <c r="V202" s="9"/>
      <c r="W202" s="25"/>
      <c r="X202" s="219"/>
      <c r="Y202" s="11"/>
      <c r="Z202" s="9"/>
      <c r="AA202" s="6"/>
      <c r="AB202" s="9"/>
      <c r="AC202" s="28"/>
    </row>
    <row r="203" spans="1:29" x14ac:dyDescent="0.2">
      <c r="A203" s="9" t="s">
        <v>170</v>
      </c>
      <c r="B203" s="23">
        <v>43918</v>
      </c>
      <c r="C203" s="9" t="s">
        <v>86</v>
      </c>
      <c r="D203" s="9" t="s">
        <v>155</v>
      </c>
      <c r="E203" s="9" t="s">
        <v>22</v>
      </c>
      <c r="F203" s="9"/>
      <c r="G203" s="13"/>
      <c r="H203" s="13"/>
      <c r="I203" s="13"/>
      <c r="J203" s="21">
        <f>IF(I203="",0%,VLOOKUP(I203,données!$A$71:$B$77,2))</f>
        <v>0</v>
      </c>
      <c r="K203" s="80"/>
      <c r="L203" s="37"/>
      <c r="M203" s="37"/>
      <c r="N203" s="38"/>
      <c r="O203" s="9"/>
      <c r="P203" s="9"/>
      <c r="Q203" s="37"/>
      <c r="R203" s="37"/>
      <c r="S203" s="45"/>
      <c r="T203" s="242">
        <f t="shared" si="22"/>
        <v>0</v>
      </c>
      <c r="U203" s="137"/>
      <c r="V203" s="9"/>
      <c r="W203" s="25"/>
      <c r="X203" s="219"/>
      <c r="Y203" s="11"/>
      <c r="Z203" s="9"/>
      <c r="AA203" s="6"/>
      <c r="AB203" s="9"/>
      <c r="AC203" s="28"/>
    </row>
    <row r="204" spans="1:29" x14ac:dyDescent="0.2">
      <c r="A204" s="9" t="s">
        <v>170</v>
      </c>
      <c r="B204" s="23">
        <v>43918</v>
      </c>
      <c r="C204" s="9" t="s">
        <v>138</v>
      </c>
      <c r="D204" s="9" t="s">
        <v>145</v>
      </c>
      <c r="E204" s="9"/>
      <c r="F204" s="9"/>
      <c r="G204" s="13"/>
      <c r="H204" s="13"/>
      <c r="I204" s="13"/>
      <c r="J204" s="21">
        <f>IF(I204="",0%,VLOOKUP(I204,données!$A$71:$B$77,2))</f>
        <v>0</v>
      </c>
      <c r="K204" s="80"/>
      <c r="L204" s="37"/>
      <c r="M204" s="37"/>
      <c r="N204" s="38"/>
      <c r="O204" s="9"/>
      <c r="P204" s="9"/>
      <c r="Q204" s="37"/>
      <c r="R204" s="37"/>
      <c r="S204" s="45"/>
      <c r="T204" s="242">
        <f t="shared" ref="T204:T231" si="23">S204</f>
        <v>0</v>
      </c>
      <c r="U204" s="137"/>
      <c r="V204" s="9"/>
      <c r="W204" s="25"/>
      <c r="X204" s="219"/>
      <c r="Y204" s="11"/>
      <c r="Z204" s="9"/>
      <c r="AA204" s="6"/>
      <c r="AB204" s="9"/>
      <c r="AC204" s="28"/>
    </row>
    <row r="205" spans="1:29" x14ac:dyDescent="0.2">
      <c r="A205" s="9" t="s">
        <v>170</v>
      </c>
      <c r="B205" s="23">
        <v>43918</v>
      </c>
      <c r="C205" s="9" t="s">
        <v>138</v>
      </c>
      <c r="D205" s="9" t="s">
        <v>145</v>
      </c>
      <c r="E205" s="9"/>
      <c r="F205" s="9"/>
      <c r="G205" s="13"/>
      <c r="H205" s="13"/>
      <c r="I205" s="13"/>
      <c r="J205" s="21">
        <f>IF(I205="",0%,VLOOKUP(I205,données!$A$71:$B$77,2))</f>
        <v>0</v>
      </c>
      <c r="K205" s="80"/>
      <c r="L205" s="37"/>
      <c r="M205" s="37"/>
      <c r="N205" s="38"/>
      <c r="O205" s="9"/>
      <c r="P205" s="9"/>
      <c r="Q205" s="37"/>
      <c r="R205" s="37"/>
      <c r="S205" s="45"/>
      <c r="T205" s="242">
        <f t="shared" si="23"/>
        <v>0</v>
      </c>
      <c r="U205" s="137"/>
      <c r="V205" s="9"/>
      <c r="W205" s="25"/>
      <c r="X205" s="219"/>
      <c r="Y205" s="11"/>
      <c r="Z205" s="9"/>
      <c r="AA205" s="6"/>
      <c r="AB205" s="9"/>
      <c r="AC205" s="28"/>
    </row>
    <row r="206" spans="1:29" x14ac:dyDescent="0.2">
      <c r="A206" s="9" t="s">
        <v>170</v>
      </c>
      <c r="B206" s="23">
        <v>43918</v>
      </c>
      <c r="C206" s="9" t="s">
        <v>138</v>
      </c>
      <c r="D206" s="9" t="s">
        <v>145</v>
      </c>
      <c r="E206" s="9"/>
      <c r="F206" s="9"/>
      <c r="G206" s="13"/>
      <c r="H206" s="13"/>
      <c r="I206" s="13"/>
      <c r="J206" s="21">
        <f>IF(I206="",0%,VLOOKUP(I206,données!$A$71:$B$77,2))</f>
        <v>0</v>
      </c>
      <c r="K206" s="80"/>
      <c r="L206" s="37"/>
      <c r="M206" s="37"/>
      <c r="N206" s="38"/>
      <c r="O206" s="9"/>
      <c r="P206" s="9"/>
      <c r="Q206" s="37"/>
      <c r="R206" s="37"/>
      <c r="S206" s="45"/>
      <c r="T206" s="242">
        <f t="shared" si="23"/>
        <v>0</v>
      </c>
      <c r="U206" s="137"/>
      <c r="V206" s="9"/>
      <c r="W206" s="25"/>
      <c r="X206" s="219"/>
      <c r="Y206" s="11"/>
      <c r="Z206" s="9"/>
      <c r="AA206" s="6"/>
      <c r="AB206" s="9"/>
      <c r="AC206" s="28"/>
    </row>
    <row r="207" spans="1:29" x14ac:dyDescent="0.2">
      <c r="A207" s="9" t="s">
        <v>170</v>
      </c>
      <c r="B207" s="23">
        <v>43918</v>
      </c>
      <c r="C207" s="9" t="s">
        <v>138</v>
      </c>
      <c r="D207" s="9" t="s">
        <v>146</v>
      </c>
      <c r="E207" s="9"/>
      <c r="F207" s="9"/>
      <c r="G207" s="13"/>
      <c r="H207" s="13"/>
      <c r="I207" s="13"/>
      <c r="J207" s="21">
        <f>IF(I207="",0%,VLOOKUP(I207,données!$A$71:$B$77,2))</f>
        <v>0</v>
      </c>
      <c r="K207" s="80"/>
      <c r="L207" s="37"/>
      <c r="M207" s="37"/>
      <c r="N207" s="38"/>
      <c r="O207" s="9"/>
      <c r="P207" s="9"/>
      <c r="Q207" s="37"/>
      <c r="R207" s="37"/>
      <c r="S207" s="45"/>
      <c r="T207" s="242">
        <f t="shared" si="23"/>
        <v>0</v>
      </c>
      <c r="U207" s="137"/>
      <c r="V207" s="9"/>
      <c r="W207" s="25"/>
      <c r="X207" s="219"/>
      <c r="Y207" s="11"/>
      <c r="Z207" s="9"/>
      <c r="AA207" s="6"/>
      <c r="AB207" s="9"/>
      <c r="AC207" s="28"/>
    </row>
    <row r="208" spans="1:29" x14ac:dyDescent="0.2">
      <c r="A208" s="9" t="s">
        <v>170</v>
      </c>
      <c r="B208" s="23">
        <v>43918</v>
      </c>
      <c r="C208" s="9" t="s">
        <v>138</v>
      </c>
      <c r="D208" s="9" t="s">
        <v>146</v>
      </c>
      <c r="E208" s="9"/>
      <c r="F208" s="9"/>
      <c r="G208" s="13"/>
      <c r="H208" s="13"/>
      <c r="I208" s="13"/>
      <c r="J208" s="21">
        <f>IF(I208="",0%,VLOOKUP(I208,données!$A$71:$B$77,2))</f>
        <v>0</v>
      </c>
      <c r="K208" s="80"/>
      <c r="L208" s="37"/>
      <c r="M208" s="37"/>
      <c r="N208" s="38"/>
      <c r="O208" s="9"/>
      <c r="P208" s="9"/>
      <c r="Q208" s="37"/>
      <c r="R208" s="37"/>
      <c r="S208" s="45"/>
      <c r="T208" s="242">
        <f t="shared" si="23"/>
        <v>0</v>
      </c>
      <c r="U208" s="137"/>
      <c r="V208" s="9"/>
      <c r="W208" s="25"/>
      <c r="X208" s="219"/>
      <c r="Y208" s="11"/>
      <c r="Z208" s="9"/>
      <c r="AA208" s="6"/>
      <c r="AB208" s="9"/>
      <c r="AC208" s="28"/>
    </row>
    <row r="209" spans="1:29" x14ac:dyDescent="0.2">
      <c r="A209" s="9" t="s">
        <v>170</v>
      </c>
      <c r="B209" s="23">
        <v>43918</v>
      </c>
      <c r="C209" s="9" t="s">
        <v>138</v>
      </c>
      <c r="D209" s="9" t="s">
        <v>146</v>
      </c>
      <c r="E209" s="9"/>
      <c r="F209" s="9"/>
      <c r="G209" s="13"/>
      <c r="H209" s="13"/>
      <c r="I209" s="13"/>
      <c r="J209" s="21">
        <f>IF(I209="",0%,VLOOKUP(I209,données!$A$71:$B$77,2))</f>
        <v>0</v>
      </c>
      <c r="K209" s="80"/>
      <c r="L209" s="37"/>
      <c r="M209" s="37"/>
      <c r="N209" s="38"/>
      <c r="O209" s="9"/>
      <c r="P209" s="9"/>
      <c r="Q209" s="37"/>
      <c r="R209" s="37"/>
      <c r="S209" s="45"/>
      <c r="T209" s="242">
        <f t="shared" si="23"/>
        <v>0</v>
      </c>
      <c r="U209" s="137"/>
      <c r="V209" s="9"/>
      <c r="W209" s="25"/>
      <c r="X209" s="219"/>
      <c r="Y209" s="11"/>
      <c r="Z209" s="9"/>
      <c r="AA209" s="6"/>
      <c r="AB209" s="9"/>
      <c r="AC209" s="28"/>
    </row>
    <row r="210" spans="1:29" x14ac:dyDescent="0.2">
      <c r="A210" s="9" t="s">
        <v>170</v>
      </c>
      <c r="B210" s="23">
        <v>43918</v>
      </c>
      <c r="C210" s="9" t="s">
        <v>138</v>
      </c>
      <c r="D210" s="9" t="s">
        <v>29</v>
      </c>
      <c r="E210" s="9"/>
      <c r="F210" s="9"/>
      <c r="G210" s="13"/>
      <c r="H210" s="13"/>
      <c r="I210" s="13"/>
      <c r="J210" s="21">
        <f>IF(I210="",0%,VLOOKUP(I210,données!$A$71:$B$77,2))</f>
        <v>0</v>
      </c>
      <c r="K210" s="80"/>
      <c r="L210" s="37"/>
      <c r="M210" s="37"/>
      <c r="N210" s="38"/>
      <c r="O210" s="9"/>
      <c r="P210" s="9"/>
      <c r="Q210" s="37"/>
      <c r="R210" s="37"/>
      <c r="S210" s="45"/>
      <c r="T210" s="242">
        <f t="shared" si="23"/>
        <v>0</v>
      </c>
      <c r="U210" s="137"/>
      <c r="V210" s="9"/>
      <c r="W210" s="25"/>
      <c r="X210" s="219"/>
      <c r="Y210" s="11"/>
      <c r="Z210" s="9"/>
      <c r="AA210" s="6"/>
      <c r="AB210" s="9"/>
      <c r="AC210" s="28"/>
    </row>
    <row r="211" spans="1:29" x14ac:dyDescent="0.2">
      <c r="A211" s="9" t="s">
        <v>170</v>
      </c>
      <c r="B211" s="23">
        <v>43918</v>
      </c>
      <c r="C211" s="9" t="s">
        <v>138</v>
      </c>
      <c r="D211" s="9" t="s">
        <v>29</v>
      </c>
      <c r="E211" s="9"/>
      <c r="F211" s="9"/>
      <c r="G211" s="13"/>
      <c r="H211" s="13"/>
      <c r="I211" s="13"/>
      <c r="J211" s="21">
        <f>IF(I211="",0%,VLOOKUP(I211,données!$A$71:$B$77,2))</f>
        <v>0</v>
      </c>
      <c r="K211" s="80"/>
      <c r="L211" s="37"/>
      <c r="M211" s="37"/>
      <c r="N211" s="38"/>
      <c r="O211" s="9"/>
      <c r="P211" s="9"/>
      <c r="Q211" s="37"/>
      <c r="R211" s="37"/>
      <c r="S211" s="45"/>
      <c r="T211" s="242">
        <f t="shared" si="23"/>
        <v>0</v>
      </c>
      <c r="U211" s="137"/>
      <c r="V211" s="9"/>
      <c r="W211" s="25"/>
      <c r="X211" s="219"/>
      <c r="Y211" s="11"/>
      <c r="Z211" s="9"/>
      <c r="AA211" s="6"/>
      <c r="AB211" s="9"/>
      <c r="AC211" s="28"/>
    </row>
    <row r="212" spans="1:29" x14ac:dyDescent="0.2">
      <c r="A212" s="9" t="s">
        <v>170</v>
      </c>
      <c r="B212" s="23">
        <v>43918</v>
      </c>
      <c r="C212" s="9" t="s">
        <v>138</v>
      </c>
      <c r="D212" s="9" t="s">
        <v>29</v>
      </c>
      <c r="E212" s="9"/>
      <c r="F212" s="9"/>
      <c r="G212" s="13"/>
      <c r="H212" s="13"/>
      <c r="I212" s="13"/>
      <c r="J212" s="21">
        <f>IF(I212="",0%,VLOOKUP(I212,données!$A$71:$B$77,2))</f>
        <v>0</v>
      </c>
      <c r="K212" s="80"/>
      <c r="L212" s="37"/>
      <c r="M212" s="37"/>
      <c r="N212" s="38"/>
      <c r="O212" s="9"/>
      <c r="P212" s="9"/>
      <c r="Q212" s="37"/>
      <c r="R212" s="37"/>
      <c r="S212" s="45"/>
      <c r="T212" s="242">
        <f t="shared" si="23"/>
        <v>0</v>
      </c>
      <c r="U212" s="137"/>
      <c r="V212" s="9"/>
      <c r="W212" s="25"/>
      <c r="X212" s="219"/>
      <c r="Y212" s="11"/>
      <c r="Z212" s="9"/>
      <c r="AA212" s="6"/>
      <c r="AB212" s="9"/>
      <c r="AC212" s="28"/>
    </row>
    <row r="213" spans="1:29" x14ac:dyDescent="0.2">
      <c r="A213" s="9" t="s">
        <v>170</v>
      </c>
      <c r="B213" s="23">
        <v>43918</v>
      </c>
      <c r="C213" s="9" t="s">
        <v>138</v>
      </c>
      <c r="D213" s="9" t="s">
        <v>29</v>
      </c>
      <c r="E213" s="9"/>
      <c r="F213" s="9"/>
      <c r="G213" s="13"/>
      <c r="H213" s="13"/>
      <c r="I213" s="13"/>
      <c r="J213" s="21">
        <f>IF(I213="",0%,VLOOKUP(I213,données!$A$71:$B$77,2))</f>
        <v>0</v>
      </c>
      <c r="K213" s="80"/>
      <c r="L213" s="37"/>
      <c r="M213" s="37"/>
      <c r="N213" s="38"/>
      <c r="O213" s="9"/>
      <c r="P213" s="9"/>
      <c r="Q213" s="37"/>
      <c r="R213" s="37"/>
      <c r="S213" s="45"/>
      <c r="T213" s="242">
        <f t="shared" si="23"/>
        <v>0</v>
      </c>
      <c r="U213" s="137"/>
      <c r="V213" s="9"/>
      <c r="W213" s="25"/>
      <c r="X213" s="219"/>
      <c r="Y213" s="11"/>
      <c r="Z213" s="9"/>
      <c r="AA213" s="6"/>
      <c r="AB213" s="9"/>
      <c r="AC213" s="28"/>
    </row>
    <row r="214" spans="1:29" x14ac:dyDescent="0.2">
      <c r="A214" s="9" t="s">
        <v>170</v>
      </c>
      <c r="B214" s="23">
        <v>43918</v>
      </c>
      <c r="C214" s="9" t="s">
        <v>138</v>
      </c>
      <c r="D214" s="9" t="s">
        <v>29</v>
      </c>
      <c r="E214" s="9"/>
      <c r="F214" s="9"/>
      <c r="G214" s="13"/>
      <c r="H214" s="13"/>
      <c r="I214" s="13"/>
      <c r="J214" s="21">
        <f>IF(I214="",0%,VLOOKUP(I214,données!$A$71:$B$77,2))</f>
        <v>0</v>
      </c>
      <c r="K214" s="80"/>
      <c r="L214" s="37"/>
      <c r="M214" s="37"/>
      <c r="N214" s="38"/>
      <c r="O214" s="9"/>
      <c r="P214" s="9"/>
      <c r="Q214" s="37"/>
      <c r="R214" s="37"/>
      <c r="S214" s="45"/>
      <c r="T214" s="242">
        <f t="shared" si="23"/>
        <v>0</v>
      </c>
      <c r="U214" s="137"/>
      <c r="V214" s="9"/>
      <c r="W214" s="25"/>
      <c r="X214" s="219"/>
      <c r="Y214" s="11"/>
      <c r="Z214" s="9"/>
      <c r="AA214" s="6"/>
      <c r="AB214" s="9"/>
      <c r="AC214" s="28"/>
    </row>
    <row r="215" spans="1:29" x14ac:dyDescent="0.2">
      <c r="A215" s="9" t="s">
        <v>170</v>
      </c>
      <c r="B215" s="23">
        <v>43918</v>
      </c>
      <c r="C215" s="9" t="s">
        <v>138</v>
      </c>
      <c r="D215" s="9" t="s">
        <v>30</v>
      </c>
      <c r="E215" s="9"/>
      <c r="F215" s="9"/>
      <c r="G215" s="13"/>
      <c r="H215" s="13"/>
      <c r="I215" s="13"/>
      <c r="J215" s="21">
        <f>IF(I215="",0%,VLOOKUP(I215,données!$A$71:$B$77,2))</f>
        <v>0</v>
      </c>
      <c r="K215" s="80"/>
      <c r="L215" s="37"/>
      <c r="M215" s="37"/>
      <c r="N215" s="38"/>
      <c r="O215" s="9"/>
      <c r="P215" s="9"/>
      <c r="Q215" s="37"/>
      <c r="R215" s="37"/>
      <c r="S215" s="45"/>
      <c r="T215" s="242">
        <f t="shared" si="23"/>
        <v>0</v>
      </c>
      <c r="U215" s="137"/>
      <c r="V215" s="9"/>
      <c r="W215" s="25"/>
      <c r="X215" s="219"/>
      <c r="Y215" s="11"/>
      <c r="Z215" s="9"/>
      <c r="AA215" s="6"/>
      <c r="AB215" s="9"/>
      <c r="AC215" s="28"/>
    </row>
    <row r="216" spans="1:29" x14ac:dyDescent="0.2">
      <c r="A216" s="9" t="s">
        <v>170</v>
      </c>
      <c r="B216" s="23">
        <v>43918</v>
      </c>
      <c r="C216" s="9" t="s">
        <v>138</v>
      </c>
      <c r="D216" s="9" t="s">
        <v>30</v>
      </c>
      <c r="E216" s="9"/>
      <c r="F216" s="9"/>
      <c r="G216" s="13"/>
      <c r="H216" s="13"/>
      <c r="I216" s="13"/>
      <c r="J216" s="21">
        <f>IF(I216="",0%,VLOOKUP(I216,données!$A$71:$B$77,2))</f>
        <v>0</v>
      </c>
      <c r="K216" s="80"/>
      <c r="L216" s="37"/>
      <c r="M216" s="37"/>
      <c r="N216" s="38"/>
      <c r="O216" s="9"/>
      <c r="P216" s="9"/>
      <c r="Q216" s="37"/>
      <c r="R216" s="37"/>
      <c r="S216" s="45"/>
      <c r="T216" s="242">
        <f t="shared" si="23"/>
        <v>0</v>
      </c>
      <c r="U216" s="137"/>
      <c r="V216" s="9"/>
      <c r="W216" s="25"/>
      <c r="X216" s="219"/>
      <c r="Y216" s="11"/>
      <c r="Z216" s="9"/>
      <c r="AA216" s="6"/>
      <c r="AB216" s="9"/>
      <c r="AC216" s="28"/>
    </row>
    <row r="217" spans="1:29" x14ac:dyDescent="0.2">
      <c r="A217" s="9" t="s">
        <v>170</v>
      </c>
      <c r="B217" s="23">
        <v>43918</v>
      </c>
      <c r="C217" s="9" t="s">
        <v>138</v>
      </c>
      <c r="D217" s="9" t="s">
        <v>30</v>
      </c>
      <c r="E217" s="9"/>
      <c r="F217" s="9"/>
      <c r="G217" s="13"/>
      <c r="H217" s="13"/>
      <c r="I217" s="13"/>
      <c r="J217" s="21">
        <f>IF(I217="",0%,VLOOKUP(I217,données!$A$71:$B$77,2))</f>
        <v>0</v>
      </c>
      <c r="K217" s="80"/>
      <c r="L217" s="37"/>
      <c r="M217" s="37"/>
      <c r="N217" s="38"/>
      <c r="O217" s="9"/>
      <c r="P217" s="9"/>
      <c r="Q217" s="37"/>
      <c r="R217" s="37"/>
      <c r="S217" s="45"/>
      <c r="T217" s="242">
        <f t="shared" si="23"/>
        <v>0</v>
      </c>
      <c r="U217" s="137"/>
      <c r="V217" s="9"/>
      <c r="W217" s="25"/>
      <c r="X217" s="219"/>
      <c r="Y217" s="11"/>
      <c r="Z217" s="9"/>
      <c r="AA217" s="6"/>
      <c r="AB217" s="9"/>
      <c r="AC217" s="28"/>
    </row>
    <row r="218" spans="1:29" x14ac:dyDescent="0.2">
      <c r="A218" s="9" t="s">
        <v>170</v>
      </c>
      <c r="B218" s="23">
        <v>43918</v>
      </c>
      <c r="C218" s="9" t="s">
        <v>138</v>
      </c>
      <c r="D218" s="9" t="s">
        <v>30</v>
      </c>
      <c r="E218" s="9"/>
      <c r="F218" s="9"/>
      <c r="G218" s="13"/>
      <c r="H218" s="13"/>
      <c r="I218" s="13"/>
      <c r="J218" s="21">
        <f>IF(I218="",0%,VLOOKUP(I218,données!$A$71:$B$77,2))</f>
        <v>0</v>
      </c>
      <c r="K218" s="80"/>
      <c r="L218" s="37"/>
      <c r="M218" s="37"/>
      <c r="N218" s="38"/>
      <c r="O218" s="9"/>
      <c r="P218" s="9"/>
      <c r="Q218" s="37"/>
      <c r="R218" s="37"/>
      <c r="S218" s="45"/>
      <c r="T218" s="242">
        <f t="shared" si="23"/>
        <v>0</v>
      </c>
      <c r="U218" s="137"/>
      <c r="V218" s="9"/>
      <c r="W218" s="25"/>
      <c r="X218" s="219"/>
      <c r="Y218" s="11"/>
      <c r="Z218" s="9"/>
      <c r="AA218" s="6"/>
      <c r="AB218" s="9"/>
      <c r="AC218" s="28"/>
    </row>
    <row r="219" spans="1:29" x14ac:dyDescent="0.2">
      <c r="A219" s="9" t="s">
        <v>170</v>
      </c>
      <c r="B219" s="23">
        <v>43918</v>
      </c>
      <c r="C219" s="9" t="s">
        <v>138</v>
      </c>
      <c r="D219" s="9" t="s">
        <v>30</v>
      </c>
      <c r="E219" s="9"/>
      <c r="F219" s="9"/>
      <c r="G219" s="13"/>
      <c r="H219" s="13"/>
      <c r="I219" s="13"/>
      <c r="J219" s="21">
        <f>IF(I219="",0%,VLOOKUP(I219,données!$A$71:$B$77,2))</f>
        <v>0</v>
      </c>
      <c r="K219" s="80"/>
      <c r="L219" s="37"/>
      <c r="M219" s="37"/>
      <c r="N219" s="38"/>
      <c r="O219" s="9"/>
      <c r="P219" s="9"/>
      <c r="Q219" s="37"/>
      <c r="R219" s="37"/>
      <c r="S219" s="45"/>
      <c r="T219" s="242">
        <f t="shared" si="23"/>
        <v>0</v>
      </c>
      <c r="U219" s="137"/>
      <c r="V219" s="9"/>
      <c r="W219" s="25"/>
      <c r="X219" s="219"/>
      <c r="Y219" s="11"/>
      <c r="Z219" s="9"/>
      <c r="AA219" s="6"/>
      <c r="AB219" s="9"/>
      <c r="AC219" s="28"/>
    </row>
    <row r="220" spans="1:29" x14ac:dyDescent="0.2">
      <c r="A220" s="9" t="s">
        <v>170</v>
      </c>
      <c r="B220" s="23">
        <v>43918</v>
      </c>
      <c r="C220" s="9" t="s">
        <v>138</v>
      </c>
      <c r="D220" s="9" t="s">
        <v>26</v>
      </c>
      <c r="E220" s="9"/>
      <c r="F220" s="9"/>
      <c r="G220" s="13"/>
      <c r="H220" s="13"/>
      <c r="I220" s="13"/>
      <c r="J220" s="21">
        <f>IF(I220="",0%,VLOOKUP(I220,données!$A$71:$B$77,2))</f>
        <v>0</v>
      </c>
      <c r="K220" s="80"/>
      <c r="L220" s="37"/>
      <c r="M220" s="37"/>
      <c r="N220" s="38"/>
      <c r="O220" s="9"/>
      <c r="P220" s="9"/>
      <c r="Q220" s="37"/>
      <c r="R220" s="37"/>
      <c r="S220" s="45"/>
      <c r="T220" s="242">
        <f t="shared" si="23"/>
        <v>0</v>
      </c>
      <c r="U220" s="137"/>
      <c r="V220" s="9"/>
      <c r="W220" s="25"/>
      <c r="X220" s="219"/>
      <c r="Y220" s="11"/>
      <c r="Z220" s="9"/>
      <c r="AA220" s="6"/>
      <c r="AB220" s="9"/>
      <c r="AC220" s="28"/>
    </row>
    <row r="221" spans="1:29" x14ac:dyDescent="0.2">
      <c r="A221" s="9" t="s">
        <v>170</v>
      </c>
      <c r="B221" s="23">
        <v>43918</v>
      </c>
      <c r="C221" s="9" t="s">
        <v>138</v>
      </c>
      <c r="D221" s="9" t="s">
        <v>26</v>
      </c>
      <c r="E221" s="9"/>
      <c r="F221" s="9"/>
      <c r="G221" s="13"/>
      <c r="H221" s="13"/>
      <c r="I221" s="13"/>
      <c r="J221" s="21">
        <f>IF(I221="",0%,VLOOKUP(I221,données!$A$71:$B$77,2))</f>
        <v>0</v>
      </c>
      <c r="K221" s="80"/>
      <c r="L221" s="37"/>
      <c r="M221" s="37"/>
      <c r="N221" s="38"/>
      <c r="O221" s="9"/>
      <c r="P221" s="9"/>
      <c r="Q221" s="37"/>
      <c r="R221" s="37"/>
      <c r="S221" s="45"/>
      <c r="T221" s="242">
        <f t="shared" si="23"/>
        <v>0</v>
      </c>
      <c r="U221" s="137"/>
      <c r="V221" s="9"/>
      <c r="W221" s="25"/>
      <c r="X221" s="219"/>
      <c r="Y221" s="11"/>
      <c r="Z221" s="9"/>
      <c r="AA221" s="6"/>
      <c r="AB221" s="9"/>
      <c r="AC221" s="28"/>
    </row>
    <row r="222" spans="1:29" x14ac:dyDescent="0.2">
      <c r="A222" s="9" t="s">
        <v>170</v>
      </c>
      <c r="B222" s="23">
        <v>43918</v>
      </c>
      <c r="C222" s="9" t="s">
        <v>138</v>
      </c>
      <c r="D222" s="9" t="s">
        <v>26</v>
      </c>
      <c r="E222" s="9"/>
      <c r="F222" s="9"/>
      <c r="G222" s="13"/>
      <c r="H222" s="13"/>
      <c r="I222" s="13"/>
      <c r="J222" s="21">
        <f>IF(I222="",0%,VLOOKUP(I222,données!$A$71:$B$77,2))</f>
        <v>0</v>
      </c>
      <c r="K222" s="80"/>
      <c r="L222" s="37"/>
      <c r="M222" s="37"/>
      <c r="N222" s="38"/>
      <c r="O222" s="9"/>
      <c r="P222" s="9"/>
      <c r="Q222" s="37"/>
      <c r="R222" s="37"/>
      <c r="S222" s="45"/>
      <c r="T222" s="242">
        <f t="shared" si="23"/>
        <v>0</v>
      </c>
      <c r="U222" s="137"/>
      <c r="V222" s="9"/>
      <c r="W222" s="25"/>
      <c r="X222" s="219"/>
      <c r="Y222" s="11"/>
      <c r="Z222" s="9"/>
      <c r="AA222" s="6"/>
      <c r="AB222" s="9"/>
      <c r="AC222" s="28"/>
    </row>
    <row r="223" spans="1:29" x14ac:dyDescent="0.2">
      <c r="A223" s="9" t="s">
        <v>170</v>
      </c>
      <c r="B223" s="23">
        <v>43918</v>
      </c>
      <c r="C223" s="9" t="s">
        <v>138</v>
      </c>
      <c r="D223" s="9" t="s">
        <v>26</v>
      </c>
      <c r="E223" s="9"/>
      <c r="F223" s="9"/>
      <c r="G223" s="13"/>
      <c r="H223" s="13"/>
      <c r="I223" s="13"/>
      <c r="J223" s="21">
        <f>IF(I223="",0%,VLOOKUP(I223,données!$A$71:$B$77,2))</f>
        <v>0</v>
      </c>
      <c r="K223" s="80"/>
      <c r="L223" s="37"/>
      <c r="M223" s="37"/>
      <c r="N223" s="38"/>
      <c r="O223" s="9"/>
      <c r="P223" s="9"/>
      <c r="Q223" s="37"/>
      <c r="R223" s="37"/>
      <c r="S223" s="45"/>
      <c r="T223" s="242">
        <f t="shared" si="23"/>
        <v>0</v>
      </c>
      <c r="U223" s="137"/>
      <c r="V223" s="9"/>
      <c r="W223" s="25"/>
      <c r="X223" s="219"/>
      <c r="Y223" s="11"/>
      <c r="Z223" s="9"/>
      <c r="AA223" s="6"/>
      <c r="AB223" s="9"/>
      <c r="AC223" s="28"/>
    </row>
    <row r="224" spans="1:29" x14ac:dyDescent="0.2">
      <c r="A224" s="9" t="s">
        <v>170</v>
      </c>
      <c r="B224" s="23">
        <v>43918</v>
      </c>
      <c r="C224" s="9" t="s">
        <v>138</v>
      </c>
      <c r="D224" s="9" t="s">
        <v>26</v>
      </c>
      <c r="E224" s="9"/>
      <c r="F224" s="9"/>
      <c r="G224" s="13"/>
      <c r="H224" s="13"/>
      <c r="I224" s="13"/>
      <c r="J224" s="21">
        <f>IF(I224="",0%,VLOOKUP(I224,données!$A$71:$B$77,2))</f>
        <v>0</v>
      </c>
      <c r="K224" s="80"/>
      <c r="L224" s="37"/>
      <c r="M224" s="37"/>
      <c r="N224" s="38"/>
      <c r="O224" s="9"/>
      <c r="P224" s="9"/>
      <c r="Q224" s="37"/>
      <c r="R224" s="37"/>
      <c r="S224" s="45"/>
      <c r="T224" s="242">
        <f t="shared" si="23"/>
        <v>0</v>
      </c>
      <c r="U224" s="137"/>
      <c r="V224" s="9"/>
      <c r="W224" s="25"/>
      <c r="X224" s="219"/>
      <c r="Y224" s="11"/>
      <c r="Z224" s="9"/>
      <c r="AA224" s="6"/>
      <c r="AB224" s="9"/>
      <c r="AC224" s="28"/>
    </row>
    <row r="225" spans="1:29" x14ac:dyDescent="0.2">
      <c r="A225" s="9" t="s">
        <v>170</v>
      </c>
      <c r="B225" s="23">
        <v>43918</v>
      </c>
      <c r="C225" s="9" t="s">
        <v>138</v>
      </c>
      <c r="D225" s="9" t="s">
        <v>26</v>
      </c>
      <c r="E225" s="9"/>
      <c r="F225" s="9"/>
      <c r="G225" s="13"/>
      <c r="H225" s="13"/>
      <c r="I225" s="13" t="s">
        <v>79</v>
      </c>
      <c r="J225" s="21">
        <f>IF(I225="",0%,VLOOKUP(I225,données!$A$71:$B$77,2))</f>
        <v>0.5</v>
      </c>
      <c r="K225" s="80"/>
      <c r="L225" s="37" t="e">
        <f>#REF!*#REF!</f>
        <v>#REF!</v>
      </c>
      <c r="M225" s="37" t="e">
        <f>L225*J225</f>
        <v>#REF!</v>
      </c>
      <c r="N225" s="38" t="e">
        <f>L225+M225</f>
        <v>#REF!</v>
      </c>
      <c r="O225" s="9"/>
      <c r="P225" s="9"/>
      <c r="Q225" s="37"/>
      <c r="R225" s="37"/>
      <c r="S225" s="45"/>
      <c r="T225" s="242">
        <f t="shared" si="23"/>
        <v>0</v>
      </c>
      <c r="U225" s="137"/>
      <c r="V225" s="9"/>
      <c r="W225" s="25"/>
      <c r="X225" s="219"/>
      <c r="Y225" s="11"/>
      <c r="Z225" s="9"/>
      <c r="AA225" s="6"/>
      <c r="AB225" s="9"/>
      <c r="AC225" s="28"/>
    </row>
    <row r="226" spans="1:29" x14ac:dyDescent="0.2">
      <c r="A226" s="9" t="s">
        <v>170</v>
      </c>
      <c r="B226" s="23">
        <v>43918</v>
      </c>
      <c r="C226" s="9" t="s">
        <v>87</v>
      </c>
      <c r="D226" s="9" t="s">
        <v>144</v>
      </c>
      <c r="E226" s="9"/>
      <c r="F226" s="9"/>
      <c r="G226" s="13"/>
      <c r="H226" s="13"/>
      <c r="I226" s="13"/>
      <c r="J226" s="21">
        <f>IF(I226="",0%,VLOOKUP(I226,données!$A$71:$B$77,2))</f>
        <v>0</v>
      </c>
      <c r="K226" s="80"/>
      <c r="L226" s="37"/>
      <c r="M226" s="37"/>
      <c r="N226" s="38"/>
      <c r="O226" s="9"/>
      <c r="P226" s="9"/>
      <c r="Q226" s="37"/>
      <c r="R226" s="37"/>
      <c r="S226" s="45"/>
      <c r="T226" s="242">
        <f t="shared" si="23"/>
        <v>0</v>
      </c>
      <c r="U226" s="137"/>
      <c r="V226" s="9"/>
      <c r="W226" s="25"/>
      <c r="X226" s="219"/>
      <c r="Y226" s="11"/>
      <c r="Z226" s="9"/>
      <c r="AA226" s="6"/>
      <c r="AB226" s="9"/>
      <c r="AC226" s="28"/>
    </row>
    <row r="227" spans="1:29" x14ac:dyDescent="0.2">
      <c r="A227" s="9" t="s">
        <v>170</v>
      </c>
      <c r="B227" s="23">
        <v>43918</v>
      </c>
      <c r="C227" s="9" t="s">
        <v>87</v>
      </c>
      <c r="D227" s="9" t="s">
        <v>76</v>
      </c>
      <c r="E227" s="9"/>
      <c r="F227" s="9"/>
      <c r="G227" s="13"/>
      <c r="H227" s="13"/>
      <c r="I227" s="13"/>
      <c r="J227" s="21">
        <f>IF(I227="",0%,VLOOKUP(I227,données!$A$71:$B$77,2))</f>
        <v>0</v>
      </c>
      <c r="K227" s="80"/>
      <c r="L227" s="37"/>
      <c r="M227" s="37"/>
      <c r="N227" s="38"/>
      <c r="O227" s="9"/>
      <c r="P227" s="9"/>
      <c r="Q227" s="37"/>
      <c r="R227" s="37"/>
      <c r="S227" s="45"/>
      <c r="T227" s="242">
        <f t="shared" si="23"/>
        <v>0</v>
      </c>
      <c r="U227" s="137"/>
      <c r="V227" s="9"/>
      <c r="W227" s="25"/>
      <c r="X227" s="219"/>
      <c r="Y227" s="11"/>
      <c r="Z227" s="9"/>
      <c r="AA227" s="6"/>
      <c r="AB227" s="9"/>
      <c r="AC227" s="28"/>
    </row>
    <row r="228" spans="1:29" x14ac:dyDescent="0.2">
      <c r="A228" s="9"/>
      <c r="B228" s="23"/>
      <c r="C228" s="9"/>
      <c r="D228" s="9"/>
      <c r="E228" s="9"/>
      <c r="F228" s="9"/>
      <c r="G228" s="13"/>
      <c r="H228" s="13"/>
      <c r="I228" s="13"/>
      <c r="J228" s="21">
        <f>IF(I228="",0%,VLOOKUP(I228,données!$A$71:$B$77,2))</f>
        <v>0</v>
      </c>
      <c r="K228" s="80"/>
      <c r="L228" s="37"/>
      <c r="M228" s="37"/>
      <c r="N228" s="38"/>
      <c r="O228" s="9"/>
      <c r="P228" s="9"/>
      <c r="Q228" s="37"/>
      <c r="R228" s="37"/>
      <c r="S228" s="45"/>
      <c r="T228" s="242">
        <f t="shared" si="23"/>
        <v>0</v>
      </c>
      <c r="U228" s="137"/>
      <c r="V228" s="9"/>
      <c r="W228" s="25"/>
      <c r="X228" s="219"/>
      <c r="Y228" s="11"/>
      <c r="Z228" s="9"/>
      <c r="AA228" s="6"/>
      <c r="AB228" s="9"/>
      <c r="AC228" s="28"/>
    </row>
    <row r="229" spans="1:29" x14ac:dyDescent="0.2">
      <c r="A229" s="9"/>
      <c r="B229" s="23"/>
      <c r="C229" s="9"/>
      <c r="D229" s="9"/>
      <c r="E229" s="9"/>
      <c r="F229" s="9"/>
      <c r="G229" s="13"/>
      <c r="H229" s="13"/>
      <c r="I229" s="13"/>
      <c r="J229" s="21">
        <f>IF(I229="",0%,VLOOKUP(I229,données!$A$71:$B$77,2))</f>
        <v>0</v>
      </c>
      <c r="K229" s="80"/>
      <c r="L229" s="37"/>
      <c r="M229" s="37"/>
      <c r="N229" s="38"/>
      <c r="O229" s="9"/>
      <c r="P229" s="9"/>
      <c r="Q229" s="37"/>
      <c r="R229" s="37"/>
      <c r="S229" s="45"/>
      <c r="T229" s="242">
        <f t="shared" si="23"/>
        <v>0</v>
      </c>
      <c r="U229" s="137"/>
      <c r="V229" s="9"/>
      <c r="W229" s="25"/>
      <c r="X229" s="219"/>
      <c r="Y229" s="11"/>
      <c r="Z229" s="9"/>
      <c r="AA229" s="6"/>
      <c r="AB229" s="9"/>
      <c r="AC229" s="28"/>
    </row>
    <row r="230" spans="1:29" x14ac:dyDescent="0.2">
      <c r="A230" s="9"/>
      <c r="B230" s="23"/>
      <c r="C230" s="9"/>
      <c r="D230" s="9"/>
      <c r="E230" s="9"/>
      <c r="F230" s="9"/>
      <c r="G230" s="13"/>
      <c r="H230" s="13"/>
      <c r="I230" s="13"/>
      <c r="J230" s="21">
        <f>IF(I230="",0%,VLOOKUP(I230,données!$A$71:$B$77,2))</f>
        <v>0</v>
      </c>
      <c r="K230" s="80"/>
      <c r="L230" s="37"/>
      <c r="M230" s="37"/>
      <c r="N230" s="38"/>
      <c r="O230" s="9"/>
      <c r="P230" s="9"/>
      <c r="Q230" s="37"/>
      <c r="R230" s="37"/>
      <c r="S230" s="45"/>
      <c r="T230" s="242">
        <f t="shared" si="23"/>
        <v>0</v>
      </c>
      <c r="U230" s="137"/>
      <c r="V230" s="9"/>
      <c r="W230" s="25"/>
      <c r="X230" s="219"/>
      <c r="Y230" s="11"/>
      <c r="Z230" s="9"/>
      <c r="AA230" s="6"/>
      <c r="AB230" s="9"/>
      <c r="AC230" s="28"/>
    </row>
    <row r="231" spans="1:29" x14ac:dyDescent="0.2">
      <c r="A231" s="9"/>
      <c r="B231" s="23"/>
      <c r="C231" s="9"/>
      <c r="D231" s="9"/>
      <c r="E231" s="9"/>
      <c r="F231" s="9"/>
      <c r="G231" s="13"/>
      <c r="H231" s="13"/>
      <c r="I231" s="13"/>
      <c r="J231" s="21">
        <f>IF(I231="",0%,VLOOKUP(I231,données!$A$71:$B$77,2))</f>
        <v>0</v>
      </c>
      <c r="K231" s="80"/>
      <c r="L231" s="37"/>
      <c r="M231" s="37"/>
      <c r="N231" s="38"/>
      <c r="O231" s="9"/>
      <c r="P231" s="9"/>
      <c r="Q231" s="37"/>
      <c r="R231" s="37"/>
      <c r="S231" s="45"/>
      <c r="T231" s="242">
        <f t="shared" si="23"/>
        <v>0</v>
      </c>
      <c r="U231" s="137"/>
      <c r="V231" s="9"/>
      <c r="W231" s="25"/>
      <c r="X231" s="219"/>
      <c r="Y231" s="11"/>
      <c r="Z231" s="9"/>
      <c r="AA231" s="6"/>
      <c r="AB231" s="9"/>
      <c r="AC231" s="28"/>
    </row>
    <row r="232" spans="1:29" x14ac:dyDescent="0.2">
      <c r="A232" s="7"/>
      <c r="B232" s="7"/>
      <c r="C232" s="7"/>
      <c r="D232" s="7"/>
      <c r="E232" s="7"/>
      <c r="F232" s="7"/>
      <c r="G232" s="15"/>
      <c r="H232" s="15"/>
      <c r="I232" s="7"/>
      <c r="J232" s="7"/>
      <c r="K232" s="7"/>
      <c r="L232" s="22"/>
      <c r="M232" s="22"/>
      <c r="N232" s="22"/>
      <c r="O232" s="7"/>
      <c r="P232" s="7"/>
      <c r="Q232" s="22"/>
      <c r="R232" s="22"/>
      <c r="S232" s="26"/>
      <c r="T232" s="26"/>
      <c r="U232" s="26"/>
      <c r="V232" s="22"/>
      <c r="W232" s="22"/>
      <c r="X232" s="26"/>
      <c r="Y232" s="22"/>
      <c r="Z232" s="22"/>
      <c r="AA232" s="26"/>
      <c r="AB232" s="22"/>
      <c r="AC232" s="26"/>
    </row>
  </sheetData>
  <autoFilter ref="A10:R231" xr:uid="{7943A8AF-6CD5-8F44-B629-55047CF83A06}">
    <sortState xmlns:xlrd2="http://schemas.microsoft.com/office/spreadsheetml/2017/richdata2" ref="A11:R227">
      <sortCondition ref="B10:B227"/>
    </sortState>
  </autoFilter>
  <dataValidations count="2">
    <dataValidation type="list" allowBlank="1" showInputMessage="1" showErrorMessage="1" sqref="C11:C231" xr:uid="{A550FE82-9CFC-DF4A-A565-EE9CF806C542}">
      <formula1>Famille</formula1>
    </dataValidation>
    <dataValidation type="list" allowBlank="1" showInputMessage="1" showErrorMessage="1" sqref="D11:E231" xr:uid="{3FC87E26-DB69-DF46-A83B-174FF4A779F0}">
      <formula1>INDIRECT(C11)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3FA7F0-A51D-BE43-B060-20197420F56B}">
          <x14:formula1>
            <xm:f>données!$A$86:$A$97</xm:f>
          </x14:formula1>
          <xm:sqref>A11:A231</xm:sqref>
        </x14:dataValidation>
        <x14:dataValidation type="list" allowBlank="1" showInputMessage="1" showErrorMessage="1" xr:uid="{929781F8-7AFC-F448-ACE0-8C124C451D1E}">
          <x14:formula1>
            <xm:f>données!$A$71:$A$76</xm:f>
          </x14:formula1>
          <xm:sqref>I11:I231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430F5-F36E-3948-819B-E0EA4DF21B6D}">
  <sheetPr codeName="Feuil4"/>
  <dimension ref="A1:L28"/>
  <sheetViews>
    <sheetView showGridLines="0" topLeftCell="A22" workbookViewId="0">
      <selection activeCell="E19" sqref="E19"/>
    </sheetView>
  </sheetViews>
  <sheetFormatPr baseColWidth="10" defaultRowHeight="16" x14ac:dyDescent="0.2"/>
  <cols>
    <col min="1" max="1" width="19" customWidth="1"/>
    <col min="2" max="2" width="14" customWidth="1"/>
    <col min="3" max="3" width="19.1640625" customWidth="1"/>
    <col min="4" max="6" width="15.33203125" customWidth="1"/>
    <col min="7" max="7" width="20.83203125" customWidth="1"/>
  </cols>
  <sheetData>
    <row r="1" spans="1:8" ht="30" customHeight="1" x14ac:dyDescent="0.2">
      <c r="A1" s="42" t="s">
        <v>125</v>
      </c>
      <c r="B1" s="42"/>
      <c r="C1" s="42"/>
      <c r="D1" s="42"/>
      <c r="E1" s="42"/>
      <c r="F1" s="42"/>
      <c r="G1" s="42"/>
      <c r="H1" s="44"/>
    </row>
    <row r="2" spans="1:8" ht="30" customHeight="1" thickBot="1" x14ac:dyDescent="0.25"/>
    <row r="3" spans="1:8" ht="17" thickBot="1" x14ac:dyDescent="0.25">
      <c r="C3" s="134" t="s">
        <v>205</v>
      </c>
      <c r="D3" s="134" t="s">
        <v>206</v>
      </c>
      <c r="E3" s="134" t="s">
        <v>37</v>
      </c>
      <c r="F3" s="134" t="s">
        <v>195</v>
      </c>
      <c r="G3" s="135" t="s">
        <v>180</v>
      </c>
    </row>
    <row r="4" spans="1:8" x14ac:dyDescent="0.2">
      <c r="A4" s="259" t="s">
        <v>207</v>
      </c>
      <c r="B4" s="260"/>
      <c r="C4" s="12" t="s">
        <v>181</v>
      </c>
      <c r="D4" s="10" t="s">
        <v>182</v>
      </c>
      <c r="E4" s="14"/>
      <c r="F4" s="14"/>
      <c r="G4" s="10">
        <v>2016</v>
      </c>
    </row>
    <row r="5" spans="1:8" x14ac:dyDescent="0.2">
      <c r="A5" s="261"/>
      <c r="B5" s="262"/>
      <c r="C5" s="11" t="s">
        <v>183</v>
      </c>
      <c r="D5" s="9" t="s">
        <v>184</v>
      </c>
      <c r="E5" s="13"/>
      <c r="F5" s="13"/>
      <c r="G5" s="9">
        <v>2009</v>
      </c>
    </row>
    <row r="6" spans="1:8" x14ac:dyDescent="0.2">
      <c r="A6" s="261"/>
      <c r="B6" s="262"/>
      <c r="C6" s="11" t="s">
        <v>170</v>
      </c>
      <c r="D6" s="9" t="s">
        <v>332</v>
      </c>
      <c r="E6" s="13"/>
      <c r="F6" s="13"/>
      <c r="G6" s="9">
        <v>2020</v>
      </c>
    </row>
    <row r="7" spans="1:8" ht="17" thickBot="1" x14ac:dyDescent="0.25">
      <c r="A7" s="124"/>
      <c r="B7" s="125"/>
      <c r="C7" s="11"/>
      <c r="D7" s="9"/>
      <c r="E7" s="13"/>
      <c r="F7" s="13"/>
      <c r="G7" s="9"/>
    </row>
    <row r="8" spans="1:8" x14ac:dyDescent="0.2">
      <c r="A8" s="261" t="s">
        <v>208</v>
      </c>
      <c r="B8" s="262"/>
      <c r="C8" s="11" t="s">
        <v>191</v>
      </c>
      <c r="D8" s="9" t="s">
        <v>192</v>
      </c>
      <c r="E8" s="13"/>
      <c r="F8" s="13"/>
      <c r="G8" s="9">
        <v>2019</v>
      </c>
    </row>
    <row r="9" spans="1:8" x14ac:dyDescent="0.2">
      <c r="A9" s="261"/>
      <c r="B9" s="262"/>
      <c r="C9" s="11" t="s">
        <v>193</v>
      </c>
      <c r="D9" s="9" t="s">
        <v>192</v>
      </c>
      <c r="E9" s="13"/>
      <c r="F9" s="13"/>
      <c r="G9" s="9">
        <v>2019</v>
      </c>
    </row>
    <row r="10" spans="1:8" x14ac:dyDescent="0.2">
      <c r="A10" s="261"/>
      <c r="B10" s="262"/>
      <c r="C10" s="11" t="s">
        <v>199</v>
      </c>
      <c r="D10" s="9" t="s">
        <v>200</v>
      </c>
      <c r="E10" s="13"/>
      <c r="F10" s="13"/>
      <c r="G10" s="9">
        <v>2020</v>
      </c>
    </row>
    <row r="11" spans="1:8" ht="17" thickBot="1" x14ac:dyDescent="0.25">
      <c r="A11" s="126"/>
      <c r="B11" s="127"/>
      <c r="C11" s="11"/>
      <c r="D11" s="9"/>
      <c r="E11" s="13"/>
      <c r="F11" s="13"/>
      <c r="G11" s="9"/>
    </row>
    <row r="12" spans="1:8" x14ac:dyDescent="0.2">
      <c r="A12" s="128" t="s">
        <v>174</v>
      </c>
      <c r="B12" s="129" t="s">
        <v>175</v>
      </c>
      <c r="C12" s="11" t="s">
        <v>198</v>
      </c>
      <c r="D12" s="9"/>
      <c r="E12" s="13"/>
      <c r="F12" s="13"/>
      <c r="G12" s="9"/>
    </row>
    <row r="13" spans="1:8" x14ac:dyDescent="0.2">
      <c r="A13" s="126"/>
      <c r="B13" s="130"/>
      <c r="C13" s="11"/>
      <c r="D13" s="9"/>
      <c r="E13" s="13"/>
      <c r="F13" s="13"/>
      <c r="G13" s="9"/>
    </row>
    <row r="14" spans="1:8" x14ac:dyDescent="0.2">
      <c r="A14" s="126"/>
      <c r="B14" s="131" t="s">
        <v>176</v>
      </c>
      <c r="C14" s="11" t="s">
        <v>194</v>
      </c>
      <c r="D14" s="9" t="s">
        <v>185</v>
      </c>
      <c r="E14" s="13"/>
      <c r="F14" s="13"/>
      <c r="G14" s="9">
        <v>2019</v>
      </c>
    </row>
    <row r="15" spans="1:8" ht="17" thickBot="1" x14ac:dyDescent="0.25">
      <c r="A15" s="126"/>
      <c r="B15" s="130"/>
      <c r="C15" s="11"/>
      <c r="D15" s="9"/>
      <c r="E15" s="13"/>
      <c r="F15" s="13"/>
      <c r="G15" s="9"/>
    </row>
    <row r="16" spans="1:8" x14ac:dyDescent="0.2">
      <c r="A16" s="259" t="s">
        <v>209</v>
      </c>
      <c r="B16" s="129" t="s">
        <v>177</v>
      </c>
      <c r="C16" s="11"/>
      <c r="D16" s="9"/>
      <c r="E16" s="13"/>
      <c r="F16" s="13"/>
      <c r="G16" s="9"/>
    </row>
    <row r="17" spans="1:12" x14ac:dyDescent="0.2">
      <c r="A17" s="261"/>
      <c r="B17" s="130"/>
      <c r="C17" s="11"/>
      <c r="D17" s="9"/>
      <c r="E17" s="13"/>
      <c r="F17" s="13"/>
      <c r="G17" s="9"/>
    </row>
    <row r="18" spans="1:12" x14ac:dyDescent="0.2">
      <c r="A18" s="263"/>
      <c r="B18" s="130" t="s">
        <v>188</v>
      </c>
      <c r="C18" s="11" t="s">
        <v>186</v>
      </c>
      <c r="D18" s="9" t="s">
        <v>187</v>
      </c>
      <c r="E18" s="13" t="s">
        <v>345</v>
      </c>
      <c r="F18" s="13"/>
      <c r="G18" s="9">
        <v>2017</v>
      </c>
    </row>
    <row r="19" spans="1:12" ht="17" thickBot="1" x14ac:dyDescent="0.25">
      <c r="A19" s="124"/>
      <c r="B19" s="132"/>
      <c r="C19" s="11"/>
      <c r="D19" s="9"/>
      <c r="E19" s="13"/>
      <c r="F19" s="13"/>
      <c r="G19" s="9"/>
    </row>
    <row r="20" spans="1:12" x14ac:dyDescent="0.2">
      <c r="A20" s="264" t="s">
        <v>210</v>
      </c>
      <c r="B20" s="265"/>
      <c r="C20" s="11"/>
      <c r="D20" s="9"/>
      <c r="E20" s="13"/>
      <c r="F20" s="13"/>
      <c r="G20" s="9"/>
    </row>
    <row r="21" spans="1:12" ht="17" thickBot="1" x14ac:dyDescent="0.25">
      <c r="A21" s="266"/>
      <c r="B21" s="267"/>
      <c r="C21" s="11"/>
      <c r="D21" s="9"/>
      <c r="E21" s="13"/>
      <c r="F21" s="13"/>
      <c r="G21" s="9"/>
    </row>
    <row r="22" spans="1:12" x14ac:dyDescent="0.2">
      <c r="A22" s="264" t="s">
        <v>211</v>
      </c>
      <c r="B22" s="265"/>
      <c r="C22" s="11" t="s">
        <v>137</v>
      </c>
      <c r="D22" s="9" t="s">
        <v>185</v>
      </c>
      <c r="E22" s="13"/>
      <c r="F22" s="13"/>
      <c r="G22" s="9">
        <v>2019</v>
      </c>
    </row>
    <row r="23" spans="1:12" ht="17" thickBot="1" x14ac:dyDescent="0.25">
      <c r="A23" s="266"/>
      <c r="B23" s="267"/>
      <c r="C23" s="11"/>
      <c r="D23" s="9"/>
      <c r="E23" s="13"/>
      <c r="F23" s="13"/>
      <c r="G23" s="9"/>
    </row>
    <row r="24" spans="1:12" x14ac:dyDescent="0.2">
      <c r="A24" s="259" t="s">
        <v>212</v>
      </c>
      <c r="B24" s="129" t="s">
        <v>178</v>
      </c>
      <c r="C24" s="11" t="s">
        <v>189</v>
      </c>
      <c r="D24" s="9" t="s">
        <v>190</v>
      </c>
      <c r="E24" s="13"/>
      <c r="F24" s="13"/>
      <c r="G24" s="9">
        <v>2016</v>
      </c>
    </row>
    <row r="25" spans="1:12" x14ac:dyDescent="0.2">
      <c r="A25" s="261"/>
      <c r="B25" s="133"/>
      <c r="C25" s="11"/>
      <c r="D25" s="9"/>
      <c r="E25" s="13"/>
      <c r="F25" s="13"/>
      <c r="G25" s="9"/>
    </row>
    <row r="26" spans="1:12" x14ac:dyDescent="0.2">
      <c r="A26" s="261"/>
      <c r="B26" s="130" t="s">
        <v>179</v>
      </c>
      <c r="C26" s="11" t="s">
        <v>197</v>
      </c>
      <c r="D26" s="9"/>
      <c r="E26" s="13"/>
      <c r="F26" s="13"/>
      <c r="G26" s="9"/>
    </row>
    <row r="27" spans="1:12" ht="17" thickBot="1" x14ac:dyDescent="0.25">
      <c r="A27" s="124"/>
      <c r="B27" s="132"/>
      <c r="C27" s="11"/>
      <c r="D27" s="9"/>
      <c r="E27" s="13"/>
      <c r="F27" s="13"/>
      <c r="G27" s="9"/>
    </row>
    <row r="28" spans="1:12" x14ac:dyDescent="0.2">
      <c r="A28" s="1"/>
      <c r="B28" s="1"/>
      <c r="C28" s="1"/>
      <c r="D28" s="1"/>
      <c r="E28" s="1"/>
      <c r="F28" s="1"/>
      <c r="G28" s="1"/>
      <c r="H28" s="5"/>
      <c r="I28" s="5"/>
      <c r="J28" s="5"/>
      <c r="K28" s="5"/>
      <c r="L28" s="5"/>
    </row>
  </sheetData>
  <mergeCells count="8">
    <mergeCell ref="A4:B6"/>
    <mergeCell ref="A8:B10"/>
    <mergeCell ref="A16:A18"/>
    <mergeCell ref="A24:A26"/>
    <mergeCell ref="A20:B20"/>
    <mergeCell ref="A22:B22"/>
    <mergeCell ref="A21:B21"/>
    <mergeCell ref="A23:B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F9D5-03B5-9B46-B2EF-D931FD64F8CF}">
  <sheetPr codeName="Feuil11"/>
  <dimension ref="A1:AH102"/>
  <sheetViews>
    <sheetView topLeftCell="B34" workbookViewId="0">
      <selection activeCell="T45" sqref="T45"/>
    </sheetView>
  </sheetViews>
  <sheetFormatPr baseColWidth="10" defaultRowHeight="16" x14ac:dyDescent="0.2"/>
  <cols>
    <col min="2" max="2" width="19.5" style="43" customWidth="1"/>
    <col min="3" max="3" width="13.33203125" style="43" customWidth="1"/>
    <col min="4" max="4" width="9.83203125" style="2" customWidth="1"/>
    <col min="5" max="5" width="17.5" customWidth="1"/>
    <col min="6" max="6" width="9" customWidth="1"/>
    <col min="7" max="7" width="8.83203125" customWidth="1"/>
    <col min="8" max="19" width="2.83203125" customWidth="1"/>
    <col min="20" max="20" width="7" customWidth="1"/>
    <col min="21" max="21" width="7.1640625" customWidth="1"/>
    <col min="22" max="22" width="8.5" customWidth="1"/>
    <col min="23" max="23" width="6.1640625" customWidth="1"/>
    <col min="24" max="27" width="2.83203125" customWidth="1"/>
    <col min="28" max="28" width="5.33203125" customWidth="1"/>
    <col min="29" max="29" width="7.33203125" customWidth="1"/>
    <col min="30" max="30" width="7.83203125" customWidth="1"/>
    <col min="31" max="31" width="5.5" customWidth="1"/>
    <col min="32" max="34" width="2.83203125" customWidth="1"/>
  </cols>
  <sheetData>
    <row r="1" spans="1:11" ht="46" customHeight="1" x14ac:dyDescent="0.2">
      <c r="A1" s="212" t="s">
        <v>409</v>
      </c>
      <c r="B1" s="213"/>
      <c r="C1" s="254" t="str">
        <f ca="1">RIGHT(CELL("filename",A1),LEN(CELL("filename",A1))-SEARCH("]",CELL("filename",A1)))</f>
        <v>La Resurrezionne</v>
      </c>
      <c r="D1" s="250"/>
      <c r="E1" s="250"/>
      <c r="F1" s="250"/>
      <c r="G1" s="251"/>
      <c r="H1" s="155"/>
      <c r="I1" s="155"/>
      <c r="J1" s="155"/>
      <c r="K1" s="5"/>
    </row>
    <row r="2" spans="1:11" x14ac:dyDescent="0.2">
      <c r="A2" s="43"/>
      <c r="C2" s="2"/>
      <c r="D2"/>
    </row>
    <row r="3" spans="1:11" x14ac:dyDescent="0.2">
      <c r="A3" s="150" t="s">
        <v>100</v>
      </c>
      <c r="B3" s="269"/>
      <c r="C3" s="270"/>
      <c r="D3" s="270"/>
      <c r="E3" s="270"/>
      <c r="F3" s="270"/>
      <c r="G3" s="271"/>
      <c r="H3" s="151"/>
      <c r="I3" s="151"/>
      <c r="J3" s="151"/>
    </row>
    <row r="4" spans="1:11" x14ac:dyDescent="0.2">
      <c r="A4" s="150" t="s">
        <v>101</v>
      </c>
      <c r="B4" s="269"/>
      <c r="C4" s="270"/>
      <c r="D4" s="270"/>
      <c r="E4" s="270"/>
      <c r="F4" s="270"/>
      <c r="G4" s="271"/>
      <c r="H4" s="151"/>
      <c r="I4" s="151"/>
      <c r="J4" s="151"/>
    </row>
    <row r="5" spans="1:11" x14ac:dyDescent="0.2">
      <c r="B5" s="84"/>
      <c r="C5" s="84"/>
      <c r="D5" s="231"/>
      <c r="E5" s="8"/>
      <c r="F5" s="8"/>
      <c r="G5" s="8"/>
    </row>
    <row r="6" spans="1:11" x14ac:dyDescent="0.2">
      <c r="B6" s="84"/>
      <c r="C6" s="84"/>
      <c r="D6" s="231"/>
      <c r="E6" s="8"/>
      <c r="F6" s="8"/>
      <c r="G6" s="8"/>
    </row>
    <row r="7" spans="1:11" x14ac:dyDescent="0.2">
      <c r="A7" s="109" t="s">
        <v>333</v>
      </c>
      <c r="B7" s="120">
        <f>$C$64+B9</f>
        <v>14</v>
      </c>
      <c r="E7" s="110" t="s">
        <v>105</v>
      </c>
      <c r="F7" s="104">
        <f>SUM($F$38:$F$39,$F$41:$F$45,$F$47:$F$51,$F$53:$F$56,$F$58:$F$60)</f>
        <v>8280</v>
      </c>
    </row>
    <row r="8" spans="1:11" x14ac:dyDescent="0.2">
      <c r="A8" s="101" t="s">
        <v>341</v>
      </c>
      <c r="B8" s="99">
        <f>$C$66</f>
        <v>1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5175</v>
      </c>
    </row>
    <row r="9" spans="1:11" x14ac:dyDescent="0.2">
      <c r="A9" s="101" t="s">
        <v>103</v>
      </c>
      <c r="B9" s="9">
        <v>0</v>
      </c>
      <c r="E9" s="103" t="s">
        <v>201</v>
      </c>
      <c r="F9" s="71">
        <f>SUM($F$41:$F$45)</f>
        <v>0</v>
      </c>
    </row>
    <row r="10" spans="1:11" x14ac:dyDescent="0.2">
      <c r="A10" s="101" t="s">
        <v>104</v>
      </c>
      <c r="B10" s="99">
        <f>$C$72</f>
        <v>10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3375</v>
      </c>
    </row>
    <row r="11" spans="1:11" x14ac:dyDescent="0.2">
      <c r="A11" s="101" t="s">
        <v>168</v>
      </c>
      <c r="B11" s="99">
        <f>$C$79</f>
        <v>3</v>
      </c>
      <c r="E11" s="103" t="s">
        <v>323</v>
      </c>
      <c r="F11" s="71">
        <f>(SUM($D$47*$E$47,$D$48*$E$48,$D$49*$E$49,$D$50*$E$50,$D$51*$E$51)*1.5)+($E$60*1.5)</f>
        <v>2700</v>
      </c>
    </row>
    <row r="12" spans="1:11" x14ac:dyDescent="0.2">
      <c r="A12" s="101" t="s">
        <v>34</v>
      </c>
      <c r="B12" s="99">
        <f>$C$85</f>
        <v>0</v>
      </c>
      <c r="E12" s="103" t="s">
        <v>324</v>
      </c>
      <c r="F12" s="71">
        <f>SUM($D$47*$E$47,$D$48*$E$48)*1.5</f>
        <v>1890</v>
      </c>
    </row>
    <row r="13" spans="1:11" x14ac:dyDescent="0.2">
      <c r="E13" s="103" t="s">
        <v>327</v>
      </c>
      <c r="F13" s="71">
        <f>(SUM(D53:D56)*E53*1.5)+(E60*1.5)</f>
        <v>675</v>
      </c>
    </row>
    <row r="14" spans="1:11" x14ac:dyDescent="0.2">
      <c r="E14" s="103" t="s">
        <v>167</v>
      </c>
      <c r="F14" s="105"/>
    </row>
    <row r="15" spans="1:11" ht="24" customHeight="1" x14ac:dyDescent="0.2"/>
    <row r="16" spans="1:11" x14ac:dyDescent="0.2">
      <c r="E16" s="159"/>
      <c r="F16" s="159"/>
    </row>
    <row r="17" spans="1:7" x14ac:dyDescent="0.2">
      <c r="A17" s="272" t="s">
        <v>408</v>
      </c>
      <c r="B17" s="273"/>
      <c r="C17" s="152" t="s">
        <v>391</v>
      </c>
      <c r="E17" s="214" t="s">
        <v>407</v>
      </c>
      <c r="F17" s="196"/>
      <c r="G17" s="206"/>
    </row>
    <row r="18" spans="1:7" x14ac:dyDescent="0.2">
      <c r="A18" s="164" t="s">
        <v>165</v>
      </c>
      <c r="B18" s="169"/>
      <c r="C18" s="183">
        <f>$C$19+$C$20</f>
        <v>4230</v>
      </c>
      <c r="E18" s="164" t="s">
        <v>166</v>
      </c>
      <c r="F18" s="165"/>
      <c r="G18" s="190">
        <f>$G$19+$G$20</f>
        <v>5175</v>
      </c>
    </row>
    <row r="19" spans="1:7" x14ac:dyDescent="0.2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4230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5175</v>
      </c>
    </row>
    <row r="20" spans="1:7" x14ac:dyDescent="0.2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 x14ac:dyDescent="0.2">
      <c r="A21" s="84"/>
      <c r="B21" s="84"/>
      <c r="C21" s="182"/>
      <c r="E21" s="84"/>
      <c r="F21" s="84"/>
      <c r="G21" s="186"/>
    </row>
    <row r="22" spans="1:7" x14ac:dyDescent="0.2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 x14ac:dyDescent="0.2">
      <c r="A23" s="162"/>
      <c r="B23" s="175" t="s">
        <v>382</v>
      </c>
      <c r="C23" s="184"/>
      <c r="E23" s="84"/>
      <c r="F23" s="84"/>
      <c r="G23" s="186"/>
    </row>
    <row r="24" spans="1:7" x14ac:dyDescent="0.2">
      <c r="A24" s="162"/>
      <c r="B24" s="180" t="s">
        <v>383</v>
      </c>
      <c r="C24" s="184"/>
      <c r="E24" s="160" t="s">
        <v>386</v>
      </c>
      <c r="F24" s="161"/>
      <c r="G24" s="187">
        <f>$G$25+$G$26</f>
        <v>4230</v>
      </c>
    </row>
    <row r="25" spans="1:7" x14ac:dyDescent="0.2">
      <c r="A25" s="181" t="s">
        <v>173</v>
      </c>
      <c r="B25" s="181"/>
      <c r="C25" s="185">
        <f>$C$22+$C$18</f>
        <v>4230</v>
      </c>
      <c r="E25" s="162"/>
      <c r="F25" s="103" t="s">
        <v>165</v>
      </c>
      <c r="G25" s="187">
        <f>$C$18/$G$22</f>
        <v>4230</v>
      </c>
    </row>
    <row r="26" spans="1:7" x14ac:dyDescent="0.2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 x14ac:dyDescent="0.2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9405</v>
      </c>
    </row>
    <row r="28" spans="1:7" x14ac:dyDescent="0.2">
      <c r="A28" s="170"/>
      <c r="B28" s="175" t="s">
        <v>397</v>
      </c>
      <c r="C28" s="184"/>
      <c r="G28" s="192"/>
    </row>
    <row r="29" spans="1:7" x14ac:dyDescent="0.2">
      <c r="A29" s="171"/>
      <c r="B29" s="175" t="s">
        <v>398</v>
      </c>
      <c r="C29" s="184"/>
      <c r="E29" s="100" t="s">
        <v>388</v>
      </c>
      <c r="F29" s="100"/>
      <c r="G29" s="189"/>
    </row>
    <row r="30" spans="1:7" x14ac:dyDescent="0.2">
      <c r="B30"/>
      <c r="C30"/>
      <c r="G30" s="192"/>
    </row>
    <row r="31" spans="1:7" x14ac:dyDescent="0.2">
      <c r="A31" s="207" t="s">
        <v>389</v>
      </c>
      <c r="B31" s="208"/>
      <c r="C31" s="208"/>
      <c r="D31" s="209"/>
      <c r="E31" s="209"/>
      <c r="F31" s="209"/>
      <c r="G31" s="195">
        <f>$G$27+$G$29</f>
        <v>9405</v>
      </c>
    </row>
    <row r="32" spans="1:7" x14ac:dyDescent="0.2">
      <c r="G32" s="192"/>
    </row>
    <row r="35" spans="1:34" ht="23" customHeight="1" thickBot="1" x14ac:dyDescent="0.25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2">
      <c r="E36" s="274" t="s">
        <v>318</v>
      </c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6" t="s">
        <v>319</v>
      </c>
      <c r="U36" s="277"/>
      <c r="V36" s="277"/>
      <c r="W36" s="277"/>
      <c r="X36" s="277"/>
      <c r="Y36" s="277"/>
      <c r="Z36" s="277"/>
      <c r="AA36" s="278"/>
      <c r="AB36" s="276" t="s">
        <v>320</v>
      </c>
      <c r="AC36" s="277"/>
      <c r="AD36" s="277"/>
      <c r="AE36" s="277"/>
      <c r="AF36" s="277"/>
      <c r="AG36" s="277"/>
      <c r="AH36" s="278"/>
    </row>
    <row r="37" spans="1:34" ht="60" customHeight="1" x14ac:dyDescent="0.2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 x14ac:dyDescent="0.2">
      <c r="B38" s="87" t="s">
        <v>341</v>
      </c>
      <c r="C38" s="82" t="s">
        <v>301</v>
      </c>
      <c r="D38" s="119">
        <f>C67</f>
        <v>1</v>
      </c>
      <c r="E38" s="69">
        <v>1200</v>
      </c>
      <c r="F38" s="6">
        <f>D38*E38*1.5</f>
        <v>1800</v>
      </c>
      <c r="G38" s="6">
        <f>COUNTIF(H38:S38,"o")</f>
        <v>1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 t="s">
        <v>97</v>
      </c>
      <c r="S38" s="65"/>
      <c r="T38" s="79">
        <f>C66</f>
        <v>1</v>
      </c>
      <c r="U38" s="80">
        <v>1200</v>
      </c>
      <c r="V38" s="55">
        <f>T38*U38*1.5</f>
        <v>1800</v>
      </c>
      <c r="W38" s="6">
        <f>COUNTIF(X38:AA38,"o")</f>
        <v>1</v>
      </c>
      <c r="X38" s="24"/>
      <c r="Y38" s="24"/>
      <c r="Z38" s="24"/>
      <c r="AA38" s="57" t="s">
        <v>97</v>
      </c>
      <c r="AB38" s="79">
        <f>C67</f>
        <v>1</v>
      </c>
      <c r="AC38" s="11">
        <v>1200</v>
      </c>
      <c r="AD38" s="6">
        <f>AB38*AC38*1.5</f>
        <v>1800</v>
      </c>
      <c r="AE38" s="6">
        <f>COUNTIF(AF38:AH38,"o")</f>
        <v>1</v>
      </c>
      <c r="AF38" s="65"/>
      <c r="AG38" s="24"/>
      <c r="AH38" s="57" t="s">
        <v>97</v>
      </c>
    </row>
    <row r="39" spans="1:34" x14ac:dyDescent="0.2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 x14ac:dyDescent="0.2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 x14ac:dyDescent="0.2">
      <c r="B41" s="87" t="s">
        <v>103</v>
      </c>
      <c r="C41" s="82"/>
      <c r="D41" s="67">
        <v>0</v>
      </c>
      <c r="E41" s="69">
        <v>300</v>
      </c>
      <c r="F41" s="6">
        <f>D41*E41*1.5</f>
        <v>0</v>
      </c>
      <c r="G41" s="6">
        <f>COUNTIF(H41:S41,"o")</f>
        <v>2</v>
      </c>
      <c r="H41" s="24"/>
      <c r="I41" s="24"/>
      <c r="J41" s="24"/>
      <c r="K41" s="24"/>
      <c r="L41" s="24"/>
      <c r="M41" s="24"/>
      <c r="N41" s="24"/>
      <c r="O41" s="24"/>
      <c r="P41" s="24"/>
      <c r="Q41" s="24" t="s">
        <v>97</v>
      </c>
      <c r="R41" s="24" t="s">
        <v>97</v>
      </c>
      <c r="S41" s="65"/>
      <c r="T41" s="79">
        <v>1</v>
      </c>
      <c r="U41" s="69">
        <v>300</v>
      </c>
      <c r="V41" s="55">
        <f>T41*U41*1.5</f>
        <v>450</v>
      </c>
      <c r="W41" s="6">
        <f>COUNTIF(X41:AA41,"o")</f>
        <v>0</v>
      </c>
      <c r="X41" s="24"/>
      <c r="Y41" s="24"/>
      <c r="Z41" s="24"/>
      <c r="AA41" s="57"/>
      <c r="AB41" s="79"/>
      <c r="AC41" s="69">
        <v>300</v>
      </c>
      <c r="AD41" s="6">
        <f>AB41*AC41*1.5</f>
        <v>0</v>
      </c>
      <c r="AE41" s="6">
        <f>COUNTIF(AF41:AH41,"o")</f>
        <v>0</v>
      </c>
      <c r="AF41" s="65"/>
      <c r="AG41" s="24"/>
      <c r="AH41" s="57"/>
    </row>
    <row r="42" spans="1:34" x14ac:dyDescent="0.2">
      <c r="B42" s="107" t="s">
        <v>334</v>
      </c>
      <c r="C42" s="82"/>
      <c r="D42" s="67">
        <v>0</v>
      </c>
      <c r="E42" s="69">
        <v>300</v>
      </c>
      <c r="F42" s="6">
        <f>D42*E42*1.5</f>
        <v>0</v>
      </c>
      <c r="G42" s="6">
        <f>COUNTIF(H42:S42,"o")</f>
        <v>2</v>
      </c>
      <c r="H42" s="24"/>
      <c r="I42" s="24"/>
      <c r="J42" s="24"/>
      <c r="K42" s="24"/>
      <c r="L42" s="24"/>
      <c r="M42" s="24"/>
      <c r="N42" s="24"/>
      <c r="O42" s="24"/>
      <c r="P42" s="24"/>
      <c r="Q42" s="24" t="s">
        <v>97</v>
      </c>
      <c r="R42" s="24" t="s">
        <v>97</v>
      </c>
      <c r="S42" s="65"/>
      <c r="T42" s="79">
        <v>1</v>
      </c>
      <c r="U42" s="69">
        <v>300</v>
      </c>
      <c r="V42" s="55">
        <f>T42*U42*1.5</f>
        <v>450</v>
      </c>
      <c r="W42" s="6">
        <f>COUNTIF(X42:AA42,"o")</f>
        <v>0</v>
      </c>
      <c r="X42" s="24"/>
      <c r="Y42" s="24"/>
      <c r="Z42" s="24"/>
      <c r="AA42" s="57"/>
      <c r="AB42" s="79"/>
      <c r="AC42" s="69">
        <v>300</v>
      </c>
      <c r="AD42" s="6">
        <f>AB42*AC42*1.5</f>
        <v>0</v>
      </c>
      <c r="AE42" s="6">
        <f>COUNTIF(AF42:AH42,"o")</f>
        <v>0</v>
      </c>
      <c r="AF42" s="65"/>
      <c r="AG42" s="24"/>
      <c r="AH42" s="57"/>
    </row>
    <row r="43" spans="1:34" x14ac:dyDescent="0.2">
      <c r="B43" s="107"/>
      <c r="C43" s="82"/>
      <c r="D43" s="67">
        <v>0</v>
      </c>
      <c r="E43" s="69">
        <v>300</v>
      </c>
      <c r="F43" s="6">
        <f>D43*E43*1.5</f>
        <v>0</v>
      </c>
      <c r="G43" s="6">
        <f>COUNTIF(H43:S43,"o")</f>
        <v>3</v>
      </c>
      <c r="H43" s="24"/>
      <c r="I43" s="24"/>
      <c r="J43" s="24"/>
      <c r="K43" s="24"/>
      <c r="L43" s="24"/>
      <c r="M43" s="24"/>
      <c r="N43" s="24"/>
      <c r="O43" s="24"/>
      <c r="P43" s="24" t="s">
        <v>97</v>
      </c>
      <c r="Q43" s="24" t="s">
        <v>97</v>
      </c>
      <c r="R43" s="24" t="s">
        <v>97</v>
      </c>
      <c r="S43" s="65"/>
      <c r="T43" s="79">
        <v>1</v>
      </c>
      <c r="U43" s="69">
        <v>300</v>
      </c>
      <c r="V43" s="55">
        <f>T43*U43*1.5</f>
        <v>450</v>
      </c>
      <c r="W43" s="6">
        <f>COUNTIF(X43:AA43,"o")</f>
        <v>0</v>
      </c>
      <c r="X43" s="24"/>
      <c r="Y43" s="24"/>
      <c r="Z43" s="24"/>
      <c r="AA43" s="57"/>
      <c r="AB43" s="79"/>
      <c r="AC43" s="69">
        <v>300</v>
      </c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 x14ac:dyDescent="0.2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v>1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 x14ac:dyDescent="0.2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v>1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 x14ac:dyDescent="0.2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 x14ac:dyDescent="0.2">
      <c r="B47" s="87" t="s">
        <v>224</v>
      </c>
      <c r="C47" s="82" t="s">
        <v>302</v>
      </c>
      <c r="D47" s="119">
        <f>C73</f>
        <v>4</v>
      </c>
      <c r="E47" s="69">
        <v>180</v>
      </c>
      <c r="F47" s="6">
        <f>D47*E47*1.5*G47</f>
        <v>3240</v>
      </c>
      <c r="G47" s="6">
        <f>COUNTIF(H47:S47,"o")</f>
        <v>3</v>
      </c>
      <c r="H47" s="24"/>
      <c r="I47" s="24"/>
      <c r="J47" s="24"/>
      <c r="K47" s="24"/>
      <c r="L47" s="24"/>
      <c r="M47" s="24"/>
      <c r="N47" s="24"/>
      <c r="O47" s="24"/>
      <c r="P47" s="24" t="s">
        <v>97</v>
      </c>
      <c r="Q47" s="24" t="s">
        <v>97</v>
      </c>
      <c r="R47" s="24" t="s">
        <v>97</v>
      </c>
      <c r="S47" s="65"/>
      <c r="T47" s="76">
        <v>4</v>
      </c>
      <c r="U47" s="248">
        <v>180</v>
      </c>
      <c r="V47" s="55">
        <f>T47*U47*1.5*W47</f>
        <v>2160</v>
      </c>
      <c r="W47" s="6">
        <f>COUNTIF(X47:AA47,"o")</f>
        <v>2</v>
      </c>
      <c r="X47" s="24"/>
      <c r="Y47" s="24"/>
      <c r="Z47" s="24" t="s">
        <v>97</v>
      </c>
      <c r="AA47" s="57" t="s">
        <v>97</v>
      </c>
      <c r="AB47" s="76">
        <v>3</v>
      </c>
      <c r="AC47" s="248">
        <v>180</v>
      </c>
      <c r="AD47" s="6">
        <f>AB47*AC47*1.5*AE47</f>
        <v>810</v>
      </c>
      <c r="AE47" s="6">
        <f>COUNTIF(AF47:AH47,"o")</f>
        <v>1</v>
      </c>
      <c r="AF47" s="65"/>
      <c r="AG47" s="24"/>
      <c r="AH47" s="57" t="s">
        <v>97</v>
      </c>
    </row>
    <row r="48" spans="1:34" x14ac:dyDescent="0.2">
      <c r="B48" s="89"/>
      <c r="C48" s="82" t="s">
        <v>303</v>
      </c>
      <c r="D48" s="119">
        <f>C74</f>
        <v>3</v>
      </c>
      <c r="E48" s="69">
        <v>180</v>
      </c>
      <c r="F48" s="6">
        <f>D48*E48*1.5*G48</f>
        <v>1620</v>
      </c>
      <c r="G48" s="6">
        <f>COUNTIF(H48:S48,"o")</f>
        <v>2</v>
      </c>
      <c r="H48" s="24"/>
      <c r="I48" s="24"/>
      <c r="J48" s="24"/>
      <c r="K48" s="24"/>
      <c r="L48" s="24"/>
      <c r="M48" s="24"/>
      <c r="N48" s="24"/>
      <c r="O48" s="24"/>
      <c r="P48" s="24"/>
      <c r="Q48" s="24" t="s">
        <v>97</v>
      </c>
      <c r="R48" s="24" t="s">
        <v>97</v>
      </c>
      <c r="S48" s="65"/>
      <c r="T48" s="76">
        <v>3</v>
      </c>
      <c r="U48" s="248">
        <v>180</v>
      </c>
      <c r="V48" s="55">
        <f>T48*U48*1.5*W48</f>
        <v>1620</v>
      </c>
      <c r="W48" s="6">
        <f>COUNTIF(X48:AA48,"o")</f>
        <v>2</v>
      </c>
      <c r="X48" s="24"/>
      <c r="Y48" s="24"/>
      <c r="Z48" s="24" t="s">
        <v>97</v>
      </c>
      <c r="AA48" s="57" t="s">
        <v>97</v>
      </c>
      <c r="AB48" s="76">
        <v>2</v>
      </c>
      <c r="AC48" s="248">
        <v>180</v>
      </c>
      <c r="AD48" s="6">
        <f>AB48*AC48*1.5*AE48</f>
        <v>540</v>
      </c>
      <c r="AE48" s="6">
        <f>COUNTIF(AF48:AH48,"o")</f>
        <v>1</v>
      </c>
      <c r="AF48" s="65"/>
      <c r="AG48" s="24"/>
      <c r="AH48" s="57" t="s">
        <v>97</v>
      </c>
    </row>
    <row r="49" spans="2:34" x14ac:dyDescent="0.2">
      <c r="B49" s="89"/>
      <c r="C49" s="82" t="s">
        <v>304</v>
      </c>
      <c r="D49" s="119">
        <f>C75</f>
        <v>3</v>
      </c>
      <c r="E49" s="69">
        <v>180</v>
      </c>
      <c r="F49" s="6">
        <f>D49*E49*1.5*G49</f>
        <v>1620</v>
      </c>
      <c r="G49" s="6">
        <f>COUNTIF(H49:S49,"o")</f>
        <v>2</v>
      </c>
      <c r="H49" s="24"/>
      <c r="I49" s="24"/>
      <c r="J49" s="24"/>
      <c r="K49" s="24"/>
      <c r="L49" s="24"/>
      <c r="M49" s="24"/>
      <c r="N49" s="24"/>
      <c r="O49" s="24"/>
      <c r="P49" s="24"/>
      <c r="Q49" s="24" t="s">
        <v>97</v>
      </c>
      <c r="R49" s="24" t="s">
        <v>97</v>
      </c>
      <c r="S49" s="65"/>
      <c r="T49" s="76">
        <v>3</v>
      </c>
      <c r="U49" s="248">
        <v>180</v>
      </c>
      <c r="V49" s="55">
        <f>T49*U49*1.5*W49</f>
        <v>810</v>
      </c>
      <c r="W49" s="6">
        <f>COUNTIF(X49:AA49,"o")</f>
        <v>1</v>
      </c>
      <c r="X49" s="24"/>
      <c r="Y49" s="24"/>
      <c r="Z49" s="24"/>
      <c r="AA49" s="57" t="s">
        <v>97</v>
      </c>
      <c r="AB49" s="76">
        <v>2</v>
      </c>
      <c r="AC49" s="248">
        <v>180</v>
      </c>
      <c r="AD49" s="6">
        <f>AB49*AC49*1.5*AE49</f>
        <v>540</v>
      </c>
      <c r="AE49" s="6">
        <f>COUNTIF(AF49:AH49,"o")</f>
        <v>1</v>
      </c>
      <c r="AF49" s="65"/>
      <c r="AG49" s="24"/>
      <c r="AH49" s="57" t="s">
        <v>97</v>
      </c>
    </row>
    <row r="50" spans="2:34" x14ac:dyDescent="0.2">
      <c r="B50" s="89"/>
      <c r="C50" s="82" t="s">
        <v>305</v>
      </c>
      <c r="D50" s="119">
        <f>C76</f>
        <v>0</v>
      </c>
      <c r="E50" s="69">
        <v>180</v>
      </c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>
        <v>3</v>
      </c>
      <c r="U50" s="248">
        <v>180</v>
      </c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>
        <v>2</v>
      </c>
      <c r="AC50" s="248">
        <v>180</v>
      </c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 x14ac:dyDescent="0.2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10" customHeight="1" x14ac:dyDescent="0.2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 x14ac:dyDescent="0.2">
      <c r="B53" s="87" t="s">
        <v>226</v>
      </c>
      <c r="C53" s="82" t="s">
        <v>23</v>
      </c>
      <c r="D53" s="119">
        <f>C80</f>
        <v>1</v>
      </c>
      <c r="E53" s="69">
        <v>150</v>
      </c>
      <c r="F53" s="6">
        <f>D53*E53*1.5*G53</f>
        <v>0</v>
      </c>
      <c r="G53" s="6">
        <f>COUNTIF(H53:S53,"o")</f>
        <v>0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5"/>
      <c r="T53" s="76">
        <v>1</v>
      </c>
      <c r="U53" s="69">
        <v>150</v>
      </c>
      <c r="V53" s="55">
        <f>T53*U53*1.5*W53</f>
        <v>450</v>
      </c>
      <c r="W53" s="6">
        <f>COUNTIF(X53:AA53,"o")</f>
        <v>2</v>
      </c>
      <c r="X53" s="24"/>
      <c r="Y53" s="24"/>
      <c r="Z53" s="24" t="s">
        <v>97</v>
      </c>
      <c r="AA53" s="57" t="s">
        <v>97</v>
      </c>
      <c r="AB53" s="76">
        <v>1</v>
      </c>
      <c r="AC53" s="69">
        <v>150</v>
      </c>
      <c r="AD53" s="6">
        <f>AB53*AC53*1.5*AE53</f>
        <v>225</v>
      </c>
      <c r="AE53" s="6">
        <f>COUNTIF(AF53:AH53,"o")</f>
        <v>1</v>
      </c>
      <c r="AF53" s="65"/>
      <c r="AG53" s="24"/>
      <c r="AH53" s="57" t="s">
        <v>97</v>
      </c>
    </row>
    <row r="54" spans="2:34" x14ac:dyDescent="0.2">
      <c r="B54" s="89"/>
      <c r="C54" s="82" t="s">
        <v>307</v>
      </c>
      <c r="D54" s="119">
        <f>C81</f>
        <v>1</v>
      </c>
      <c r="E54" s="69">
        <v>150</v>
      </c>
      <c r="F54" s="6">
        <f>D54*E54*1.5*G54</f>
        <v>0</v>
      </c>
      <c r="G54" s="6">
        <f>COUNTIF(H54:S54,"o")</f>
        <v>0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5"/>
      <c r="T54" s="76">
        <v>1</v>
      </c>
      <c r="U54" s="69">
        <v>150</v>
      </c>
      <c r="V54" s="55">
        <f>T54*U54*1.5*W54</f>
        <v>450</v>
      </c>
      <c r="W54" s="6">
        <f>COUNTIF(X54:AA54,"o")</f>
        <v>2</v>
      </c>
      <c r="X54" s="24"/>
      <c r="Y54" s="24"/>
      <c r="Z54" s="24" t="s">
        <v>97</v>
      </c>
      <c r="AA54" s="57" t="s">
        <v>97</v>
      </c>
      <c r="AB54" s="76">
        <v>1</v>
      </c>
      <c r="AC54" s="69">
        <v>150</v>
      </c>
      <c r="AD54" s="6">
        <f>AB54*AC54*1.5*AE54</f>
        <v>225</v>
      </c>
      <c r="AE54" s="6">
        <f>COUNTIF(AF54:AH54,"o")</f>
        <v>1</v>
      </c>
      <c r="AF54" s="65"/>
      <c r="AG54" s="24"/>
      <c r="AH54" s="57" t="s">
        <v>97</v>
      </c>
    </row>
    <row r="55" spans="2:34" x14ac:dyDescent="0.2">
      <c r="B55" s="89"/>
      <c r="C55" s="82" t="s">
        <v>25</v>
      </c>
      <c r="D55" s="119">
        <f>C82</f>
        <v>1</v>
      </c>
      <c r="E55" s="69">
        <v>150</v>
      </c>
      <c r="F55" s="6">
        <f>D55*E55*1.5*G55</f>
        <v>0</v>
      </c>
      <c r="G55" s="6">
        <f>COUNTIF(H55:S55,"o")</f>
        <v>0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5"/>
      <c r="T55" s="76">
        <v>1</v>
      </c>
      <c r="U55" s="69">
        <v>150</v>
      </c>
      <c r="V55" s="55">
        <f>T55*U55*1.5*W55</f>
        <v>225</v>
      </c>
      <c r="W55" s="6">
        <f>COUNTIF(X55:AA55,"o")</f>
        <v>1</v>
      </c>
      <c r="X55" s="24"/>
      <c r="Y55" s="24"/>
      <c r="Z55" s="24"/>
      <c r="AA55" s="57" t="s">
        <v>97</v>
      </c>
      <c r="AB55" s="76">
        <v>1</v>
      </c>
      <c r="AC55" s="69">
        <v>150</v>
      </c>
      <c r="AD55" s="6">
        <f>AB55*AC55*1.5*AE55</f>
        <v>225</v>
      </c>
      <c r="AE55" s="6">
        <f>COUNTIF(AF55:AH55,"o")</f>
        <v>1</v>
      </c>
      <c r="AF55" s="65"/>
      <c r="AG55" s="24"/>
      <c r="AH55" s="57" t="s">
        <v>97</v>
      </c>
    </row>
    <row r="56" spans="2:34" x14ac:dyDescent="0.2">
      <c r="B56" s="88"/>
      <c r="C56" s="82" t="s">
        <v>26</v>
      </c>
      <c r="D56" s="119">
        <f>C83</f>
        <v>0</v>
      </c>
      <c r="E56" s="69"/>
      <c r="F56" s="6">
        <f>D56*E56*1.5*G56</f>
        <v>0</v>
      </c>
      <c r="G56" s="6">
        <f>COUNTIF(H56:S56,"o")</f>
        <v>0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5"/>
      <c r="T56" s="76"/>
      <c r="U56" s="123"/>
      <c r="V56" s="55">
        <f>T56*U56*1.5*W56</f>
        <v>0</v>
      </c>
      <c r="W56" s="6">
        <f>COUNTIF(X56:AA56,"o")</f>
        <v>0</v>
      </c>
      <c r="X56" s="24"/>
      <c r="Y56" s="24"/>
      <c r="Z56" s="24"/>
      <c r="AA56" s="57"/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 x14ac:dyDescent="0.2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 x14ac:dyDescent="0.2">
      <c r="B58" s="87" t="s">
        <v>34</v>
      </c>
      <c r="C58" s="82" t="s">
        <v>308</v>
      </c>
      <c r="D58" s="119">
        <f>C86</f>
        <v>0</v>
      </c>
      <c r="E58" s="69"/>
      <c r="F58" s="6">
        <f>D58*E58*1.5*G58</f>
        <v>0</v>
      </c>
      <c r="G58" s="6">
        <f>COUNTIF(H58:S58,"o")</f>
        <v>0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5"/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 x14ac:dyDescent="0.2">
      <c r="B59" s="89"/>
      <c r="C59" s="82" t="s">
        <v>309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/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 x14ac:dyDescent="0.2">
      <c r="B60" s="88"/>
      <c r="C60" s="82" t="s">
        <v>342</v>
      </c>
      <c r="D60" s="119">
        <f>C88</f>
        <v>0</v>
      </c>
      <c r="E60" s="69"/>
      <c r="F60" s="6">
        <f>D60*E60*1.5*G60</f>
        <v>0</v>
      </c>
      <c r="G60" s="6">
        <f>COUNTIF(H60:S60,"o")</f>
        <v>0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5"/>
      <c r="T60" s="76"/>
      <c r="U60" s="80"/>
      <c r="V60" s="55">
        <f>T60*U60*1.5*W60</f>
        <v>0</v>
      </c>
      <c r="W60" s="6">
        <f>COUNTIF(X60:AA60,"o")</f>
        <v>0</v>
      </c>
      <c r="X60" s="24"/>
      <c r="Y60" s="24"/>
      <c r="Z60" s="24"/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 x14ac:dyDescent="0.25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 x14ac:dyDescent="0.2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7" thickBot="1" x14ac:dyDescent="0.25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7" thickBot="1" x14ac:dyDescent="0.25">
      <c r="B64" s="144" t="s">
        <v>336</v>
      </c>
      <c r="C64" s="145">
        <f>SUM(C66,C72,C79,C85)</f>
        <v>14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 x14ac:dyDescent="0.2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 x14ac:dyDescent="0.2">
      <c r="B66" s="102" t="s">
        <v>337</v>
      </c>
      <c r="C66" s="142">
        <f>SUM($C$67:$C$70)</f>
        <v>1</v>
      </c>
      <c r="D66" s="268"/>
      <c r="E66" s="268"/>
      <c r="F66" s="268"/>
      <c r="G66" s="26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 x14ac:dyDescent="0.2">
      <c r="B67" s="103" t="s">
        <v>301</v>
      </c>
      <c r="C67" s="117">
        <v>1</v>
      </c>
      <c r="D67" s="268"/>
      <c r="E67" s="268"/>
      <c r="F67" s="268"/>
      <c r="G67" s="26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 x14ac:dyDescent="0.2">
      <c r="B68" s="103" t="s">
        <v>340</v>
      </c>
      <c r="C68" s="117"/>
      <c r="D68" s="268"/>
      <c r="E68" s="268"/>
      <c r="F68" s="268"/>
      <c r="G68" s="26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 x14ac:dyDescent="0.2">
      <c r="B69" s="103" t="s">
        <v>203</v>
      </c>
      <c r="C69" s="117"/>
      <c r="D69" s="268"/>
      <c r="E69" s="268"/>
      <c r="F69" s="268"/>
      <c r="G69" s="26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 x14ac:dyDescent="0.2">
      <c r="B70" s="114" t="s">
        <v>9</v>
      </c>
      <c r="C70" s="117"/>
      <c r="D70" s="268"/>
      <c r="E70" s="268"/>
      <c r="F70" s="268"/>
      <c r="G70" s="26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 x14ac:dyDescent="0.2">
      <c r="B71" s="113"/>
      <c r="C71" s="118"/>
      <c r="D71" s="280"/>
      <c r="E71" s="280"/>
      <c r="F71" s="280"/>
      <c r="G71" s="28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 x14ac:dyDescent="0.2">
      <c r="B72" s="115" t="s">
        <v>224</v>
      </c>
      <c r="C72" s="86">
        <f>SUM($C$73:$C$77)</f>
        <v>10</v>
      </c>
      <c r="D72" s="268"/>
      <c r="E72" s="268"/>
      <c r="F72" s="268"/>
      <c r="G72" s="26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 x14ac:dyDescent="0.2">
      <c r="B73" s="103" t="s">
        <v>302</v>
      </c>
      <c r="C73" s="117">
        <v>4</v>
      </c>
      <c r="D73" s="279"/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 x14ac:dyDescent="0.2">
      <c r="B74" s="103" t="s">
        <v>303</v>
      </c>
      <c r="C74" s="117">
        <v>3</v>
      </c>
      <c r="D74" s="279"/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 x14ac:dyDescent="0.2">
      <c r="B75" s="103" t="s">
        <v>304</v>
      </c>
      <c r="C75" s="117">
        <v>3</v>
      </c>
      <c r="D75" s="279"/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 x14ac:dyDescent="0.2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 x14ac:dyDescent="0.2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 x14ac:dyDescent="0.2">
      <c r="B78" s="113"/>
      <c r="C78" s="118"/>
      <c r="D78" s="280"/>
      <c r="E78" s="280"/>
      <c r="F78" s="280"/>
      <c r="G78" s="28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 x14ac:dyDescent="0.2">
      <c r="B79" s="115" t="s">
        <v>338</v>
      </c>
      <c r="C79" s="86">
        <f>SUM($C$80:$C$83)</f>
        <v>3</v>
      </c>
      <c r="D79" s="268"/>
      <c r="E79" s="268"/>
      <c r="F79" s="268"/>
      <c r="G79" s="26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 x14ac:dyDescent="0.2">
      <c r="B80" s="103" t="s">
        <v>23</v>
      </c>
      <c r="C80" s="117">
        <v>1</v>
      </c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 x14ac:dyDescent="0.2">
      <c r="B81" s="103" t="s">
        <v>24</v>
      </c>
      <c r="C81" s="117">
        <v>1</v>
      </c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 x14ac:dyDescent="0.2">
      <c r="B82" s="103" t="s">
        <v>25</v>
      </c>
      <c r="C82" s="117">
        <v>1</v>
      </c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 x14ac:dyDescent="0.2">
      <c r="B83" s="114" t="s">
        <v>26</v>
      </c>
      <c r="C83" s="117"/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 x14ac:dyDescent="0.2">
      <c r="B84" s="113"/>
      <c r="C84" s="118"/>
      <c r="D84" s="280"/>
      <c r="E84" s="280"/>
      <c r="F84" s="280"/>
      <c r="G84" s="28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 x14ac:dyDescent="0.2">
      <c r="B85" s="115" t="s">
        <v>34</v>
      </c>
      <c r="C85" s="86">
        <f>SUM($C$86:$C$90)</f>
        <v>0</v>
      </c>
      <c r="D85" s="268"/>
      <c r="E85" s="268"/>
      <c r="F85" s="268"/>
      <c r="G85" s="26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 x14ac:dyDescent="0.2">
      <c r="B86" s="103" t="s">
        <v>308</v>
      </c>
      <c r="C86" s="117"/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 x14ac:dyDescent="0.2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 x14ac:dyDescent="0.2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 x14ac:dyDescent="0.2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 x14ac:dyDescent="0.2">
      <c r="B90" s="103" t="s">
        <v>410</v>
      </c>
      <c r="C90" s="117"/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 x14ac:dyDescent="0.2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 x14ac:dyDescent="0.2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 x14ac:dyDescent="0.2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 x14ac:dyDescent="0.2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 x14ac:dyDescent="0.2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 x14ac:dyDescent="0.2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 x14ac:dyDescent="0.2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 x14ac:dyDescent="0.2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 x14ac:dyDescent="0.2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 x14ac:dyDescent="0.2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 x14ac:dyDescent="0.2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 x14ac:dyDescent="0.2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T36:AA36"/>
    <mergeCell ref="AB36:AH36"/>
    <mergeCell ref="D71:G71"/>
    <mergeCell ref="B3:G3"/>
    <mergeCell ref="B4:G4"/>
    <mergeCell ref="A17:B17"/>
    <mergeCell ref="E36:S36"/>
    <mergeCell ref="D66:G66"/>
    <mergeCell ref="D67:G67"/>
    <mergeCell ref="D68:G68"/>
    <mergeCell ref="D69:G69"/>
    <mergeCell ref="D70:G70"/>
    <mergeCell ref="D83:G83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90:G90"/>
    <mergeCell ref="D84:G84"/>
    <mergeCell ref="D85:G85"/>
    <mergeCell ref="D86:G86"/>
    <mergeCell ref="D87:G87"/>
    <mergeCell ref="D88:G88"/>
    <mergeCell ref="D89:G89"/>
  </mergeCells>
  <conditionalFormatting sqref="H38:S39 H41:S45 H47:S51 H53:S56 H62:V63 H58:S61 U59:V61 U38:V39 V58 V53:V56 V47:V51 H75:V78 H64:S74 H79:S101 U44:V45 V41:V43">
    <cfRule type="containsText" dxfId="8" priority="8" operator="containsText" text="n">
      <formula>NOT(ISERROR(SEARCH("n",H38)))</formula>
    </cfRule>
    <cfRule type="containsText" dxfId="7" priority="9" operator="containsText" text="o">
      <formula>NOT(ISERROR(SEARCH("o",H38)))</formula>
    </cfRule>
  </conditionalFormatting>
  <conditionalFormatting sqref="H38:S39 H41:S45 H47:S51 H53:S56 H62:V63 H58:S61 U59:V61 U38:V39 V58 V53:V56 V47:V51 H75:V78 H64:S74 H79:S101 U44:V45 V41:V43">
    <cfRule type="containsText" dxfId="6" priority="7" operator="containsText" text="x">
      <formula>NOT(ISERROR(SEARCH("x",H38)))</formula>
    </cfRule>
  </conditionalFormatting>
  <conditionalFormatting sqref="X58:AB61 X53:AB56 X47:AB51 X41:AB45 X38:AB39">
    <cfRule type="containsText" dxfId="5" priority="5" operator="containsText" text="n">
      <formula>NOT(ISERROR(SEARCH("n",X38)))</formula>
    </cfRule>
    <cfRule type="containsText" dxfId="4" priority="6" operator="containsText" text="o">
      <formula>NOT(ISERROR(SEARCH("o",X38)))</formula>
    </cfRule>
  </conditionalFormatting>
  <conditionalFormatting sqref="X58:AB61 X53:AB56 X47:AB51 X41:AB45 X38:AB39">
    <cfRule type="containsText" dxfId="3" priority="4" operator="containsText" text="x">
      <formula>NOT(ISERROR(SEARCH("x",X38)))</formula>
    </cfRule>
  </conditionalFormatting>
  <conditionalFormatting sqref="AF38:AH39 AF41:AH45 AF58:AH60 AF53:AH56 AF47:AH51">
    <cfRule type="containsText" dxfId="2" priority="2" operator="containsText" text="n">
      <formula>NOT(ISERROR(SEARCH("n",AF38)))</formula>
    </cfRule>
    <cfRule type="containsText" dxfId="1" priority="3" operator="containsText" text="o">
      <formula>NOT(ISERROR(SEARCH("o",AF38)))</formula>
    </cfRule>
  </conditionalFormatting>
  <conditionalFormatting sqref="AF38:AH39 AF41:AH45 AF58:AH60 AF53:AH56 AF47:AH51">
    <cfRule type="containsText" dxfId="0" priority="1" operator="containsText" text="x">
      <formula>NOT(ISERROR(SEARCH("x",AF38)))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8C76C6F-8121-F749-9B75-1E52E003925A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  <x14:dataValidation type="list" allowBlank="1" showInputMessage="1" showErrorMessage="1" xr:uid="{5A09D732-4EC2-DB4E-AF41-F8C9A393905C}">
          <x14:formula1>
            <xm:f>Projets!$C$4:$C$26</xm:f>
          </x14:formula1>
          <xm:sqref>B3</xm:sqref>
        </x14:dataValidation>
        <x14:dataValidation type="list" allowBlank="1" showInputMessage="1" showErrorMessage="1" xr:uid="{27C5DECF-0B21-9547-8A49-58D01E08B4ED}">
          <x14:formula1>
            <xm:f>Projets!$D$4:$D$26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AFE5D-F8AB-DA4D-89C3-ACF62C8E4C1D}">
  <sheetPr codeName="Feuil5"/>
  <dimension ref="A1:AH102"/>
  <sheetViews>
    <sheetView topLeftCell="A27" workbookViewId="0">
      <selection activeCell="W31" sqref="W31"/>
    </sheetView>
  </sheetViews>
  <sheetFormatPr baseColWidth="10" defaultRowHeight="16" x14ac:dyDescent="0.2"/>
  <cols>
    <col min="2" max="2" width="19.5" style="43" customWidth="1"/>
    <col min="3" max="3" width="13.33203125" style="43" customWidth="1"/>
    <col min="4" max="4" width="9.83203125" style="2" customWidth="1"/>
    <col min="5" max="5" width="17.5" customWidth="1"/>
    <col min="6" max="6" width="9" customWidth="1"/>
    <col min="7" max="7" width="8.83203125" customWidth="1"/>
    <col min="8" max="19" width="2.83203125" customWidth="1"/>
    <col min="20" max="20" width="7" customWidth="1"/>
    <col min="21" max="21" width="7.1640625" customWidth="1"/>
    <col min="22" max="22" width="8.5" customWidth="1"/>
    <col min="23" max="23" width="6.1640625" customWidth="1"/>
    <col min="24" max="27" width="2.83203125" customWidth="1"/>
    <col min="28" max="28" width="5.33203125" customWidth="1"/>
    <col min="29" max="29" width="7.33203125" customWidth="1"/>
    <col min="30" max="30" width="7.83203125" customWidth="1"/>
    <col min="31" max="31" width="5.5" customWidth="1"/>
    <col min="32" max="34" width="2.83203125" customWidth="1"/>
  </cols>
  <sheetData>
    <row r="1" spans="1:11" ht="46" customHeight="1" x14ac:dyDescent="0.2">
      <c r="A1" s="212" t="s">
        <v>409</v>
      </c>
      <c r="B1" s="213"/>
      <c r="C1" s="156" t="s">
        <v>429</v>
      </c>
      <c r="D1" s="157"/>
      <c r="E1" s="157"/>
      <c r="F1" s="157"/>
      <c r="G1" s="158"/>
      <c r="H1" s="155"/>
      <c r="I1" s="155"/>
      <c r="J1" s="155"/>
      <c r="K1" s="5"/>
    </row>
    <row r="2" spans="1:11" x14ac:dyDescent="0.2">
      <c r="A2" s="43"/>
      <c r="C2" s="2"/>
      <c r="D2"/>
    </row>
    <row r="3" spans="1:11" x14ac:dyDescent="0.2">
      <c r="A3" s="150" t="s">
        <v>100</v>
      </c>
      <c r="B3" s="269" t="s">
        <v>191</v>
      </c>
      <c r="C3" s="270"/>
      <c r="D3" s="270"/>
      <c r="E3" s="270"/>
      <c r="F3" s="270"/>
      <c r="G3" s="271"/>
      <c r="H3" s="151"/>
      <c r="I3" s="151"/>
      <c r="J3" s="151"/>
    </row>
    <row r="4" spans="1:11" x14ac:dyDescent="0.2">
      <c r="A4" s="150" t="s">
        <v>101</v>
      </c>
      <c r="B4" s="269" t="s">
        <v>192</v>
      </c>
      <c r="C4" s="270"/>
      <c r="D4" s="270"/>
      <c r="E4" s="270"/>
      <c r="F4" s="270"/>
      <c r="G4" s="271"/>
      <c r="H4" s="151"/>
      <c r="I4" s="151"/>
      <c r="J4" s="151"/>
    </row>
    <row r="5" spans="1:11" x14ac:dyDescent="0.2">
      <c r="B5" s="84"/>
      <c r="C5" s="84"/>
      <c r="D5" s="216"/>
      <c r="E5" s="8"/>
      <c r="F5" s="8"/>
      <c r="G5" s="8"/>
    </row>
    <row r="6" spans="1:11" x14ac:dyDescent="0.2">
      <c r="B6" s="84"/>
      <c r="C6" s="84"/>
      <c r="D6" s="216"/>
      <c r="E6" s="8"/>
      <c r="F6" s="8"/>
      <c r="G6" s="8"/>
    </row>
    <row r="7" spans="1:11" x14ac:dyDescent="0.2">
      <c r="A7" s="109" t="s">
        <v>333</v>
      </c>
      <c r="B7" s="120">
        <f>$C$64+B9</f>
        <v>28</v>
      </c>
      <c r="E7" s="110" t="s">
        <v>105</v>
      </c>
      <c r="F7" s="104">
        <f>SUM($F$38:$F$39,$F$41:$F$45,$F$47:$F$51,$F$53:$F$56,$F$58:$F$60)</f>
        <v>38400</v>
      </c>
    </row>
    <row r="8" spans="1:11" x14ac:dyDescent="0.2">
      <c r="A8" s="101" t="s">
        <v>341</v>
      </c>
      <c r="B8" s="99">
        <f>$C$66</f>
        <v>1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20835</v>
      </c>
    </row>
    <row r="9" spans="1:11" x14ac:dyDescent="0.2">
      <c r="A9" s="101" t="s">
        <v>103</v>
      </c>
      <c r="B9" s="9">
        <v>4</v>
      </c>
      <c r="E9" s="103" t="s">
        <v>201</v>
      </c>
      <c r="F9" s="71">
        <f>SUM($F$41:$F$45)</f>
        <v>12000</v>
      </c>
    </row>
    <row r="10" spans="1:11" x14ac:dyDescent="0.2">
      <c r="A10" s="101" t="s">
        <v>104</v>
      </c>
      <c r="B10" s="99">
        <f>$C$72</f>
        <v>21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5835</v>
      </c>
    </row>
    <row r="11" spans="1:11" x14ac:dyDescent="0.2">
      <c r="A11" s="101" t="s">
        <v>168</v>
      </c>
      <c r="B11" s="99">
        <f>$C$79</f>
        <v>0</v>
      </c>
      <c r="E11" s="103" t="s">
        <v>323</v>
      </c>
      <c r="F11" s="71">
        <f>(SUM($D$47*$E$47,$D$48*$E$48,$D$49*$E$49,$D$50*$E$50,$D$51*$E$51)*1.5)+($E$60*1.5)</f>
        <v>5580</v>
      </c>
    </row>
    <row r="12" spans="1:11" x14ac:dyDescent="0.2">
      <c r="A12" s="101" t="s">
        <v>34</v>
      </c>
      <c r="B12" s="99">
        <f>$C$85</f>
        <v>2</v>
      </c>
      <c r="E12" s="103" t="s">
        <v>324</v>
      </c>
      <c r="F12" s="71">
        <f>SUM($D$47*$E$47,$D$48*$E$48)*1.5</f>
        <v>4590</v>
      </c>
    </row>
    <row r="13" spans="1:11" x14ac:dyDescent="0.2">
      <c r="E13" s="103" t="s">
        <v>327</v>
      </c>
      <c r="F13" s="71">
        <f>(SUM(D53:D56)*E53*1.5)+(E60*1.5)</f>
        <v>225</v>
      </c>
    </row>
    <row r="14" spans="1:11" x14ac:dyDescent="0.2">
      <c r="E14" s="103" t="s">
        <v>167</v>
      </c>
      <c r="F14" s="105"/>
    </row>
    <row r="15" spans="1:11" ht="24" customHeight="1" x14ac:dyDescent="0.2"/>
    <row r="16" spans="1:11" x14ac:dyDescent="0.2">
      <c r="E16" s="159"/>
      <c r="F16" s="159"/>
    </row>
    <row r="17" spans="1:7" x14ac:dyDescent="0.2">
      <c r="A17" s="272" t="s">
        <v>408</v>
      </c>
      <c r="B17" s="273"/>
      <c r="C17" s="152" t="s">
        <v>391</v>
      </c>
      <c r="E17" s="214" t="s">
        <v>407</v>
      </c>
      <c r="F17" s="196"/>
      <c r="G17" s="206"/>
    </row>
    <row r="18" spans="1:7" x14ac:dyDescent="0.2">
      <c r="A18" s="164" t="s">
        <v>165</v>
      </c>
      <c r="B18" s="169"/>
      <c r="C18" s="183">
        <f>$C$19+$C$20</f>
        <v>18870</v>
      </c>
      <c r="E18" s="164" t="s">
        <v>166</v>
      </c>
      <c r="F18" s="165"/>
      <c r="G18" s="190">
        <f>$G$19+$G$20</f>
        <v>20580</v>
      </c>
    </row>
    <row r="19" spans="1:7" x14ac:dyDescent="0.2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18870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20580</v>
      </c>
    </row>
    <row r="20" spans="1:7" x14ac:dyDescent="0.2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 x14ac:dyDescent="0.2">
      <c r="A21" s="84"/>
      <c r="B21" s="84"/>
      <c r="C21" s="182"/>
      <c r="E21" s="84"/>
      <c r="F21" s="84"/>
      <c r="G21" s="186"/>
    </row>
    <row r="22" spans="1:7" x14ac:dyDescent="0.2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 x14ac:dyDescent="0.2">
      <c r="A23" s="162"/>
      <c r="B23" s="175" t="s">
        <v>382</v>
      </c>
      <c r="C23" s="184"/>
      <c r="E23" s="84"/>
      <c r="F23" s="84"/>
      <c r="G23" s="186"/>
    </row>
    <row r="24" spans="1:7" x14ac:dyDescent="0.2">
      <c r="A24" s="162"/>
      <c r="B24" s="180" t="s">
        <v>383</v>
      </c>
      <c r="C24" s="184"/>
      <c r="E24" s="160" t="s">
        <v>386</v>
      </c>
      <c r="F24" s="161"/>
      <c r="G24" s="187">
        <f>$G$25+$G$26</f>
        <v>18870</v>
      </c>
    </row>
    <row r="25" spans="1:7" x14ac:dyDescent="0.2">
      <c r="A25" s="181" t="s">
        <v>173</v>
      </c>
      <c r="B25" s="181"/>
      <c r="C25" s="185">
        <f>$C$22+$C$18</f>
        <v>18870</v>
      </c>
      <c r="E25" s="162"/>
      <c r="F25" s="103" t="s">
        <v>165</v>
      </c>
      <c r="G25" s="187">
        <f>$C$18/$G$22</f>
        <v>18870</v>
      </c>
    </row>
    <row r="26" spans="1:7" x14ac:dyDescent="0.2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 x14ac:dyDescent="0.2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39450</v>
      </c>
    </row>
    <row r="28" spans="1:7" x14ac:dyDescent="0.2">
      <c r="A28" s="170"/>
      <c r="B28" s="175" t="s">
        <v>397</v>
      </c>
      <c r="C28" s="184"/>
      <c r="G28" s="192"/>
    </row>
    <row r="29" spans="1:7" x14ac:dyDescent="0.2">
      <c r="A29" s="171"/>
      <c r="B29" s="175" t="s">
        <v>398</v>
      </c>
      <c r="C29" s="184"/>
      <c r="E29" s="100" t="s">
        <v>388</v>
      </c>
      <c r="F29" s="100"/>
      <c r="G29" s="189"/>
    </row>
    <row r="30" spans="1:7" x14ac:dyDescent="0.2">
      <c r="B30"/>
      <c r="C30"/>
      <c r="G30" s="192"/>
    </row>
    <row r="31" spans="1:7" x14ac:dyDescent="0.2">
      <c r="A31" s="207" t="s">
        <v>389</v>
      </c>
      <c r="B31" s="208"/>
      <c r="C31" s="208"/>
      <c r="D31" s="209"/>
      <c r="E31" s="209"/>
      <c r="F31" s="209"/>
      <c r="G31" s="195">
        <f>$G$27+$G$29</f>
        <v>39450</v>
      </c>
    </row>
    <row r="32" spans="1:7" x14ac:dyDescent="0.2">
      <c r="A32" s="53"/>
    </row>
    <row r="33" spans="1:34" x14ac:dyDescent="0.2">
      <c r="A33" s="53"/>
    </row>
    <row r="34" spans="1:34" ht="17" customHeight="1" x14ac:dyDescent="0.2"/>
    <row r="35" spans="1:34" ht="23" customHeight="1" thickBot="1" x14ac:dyDescent="0.25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2">
      <c r="E36" s="274" t="s">
        <v>318</v>
      </c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6" t="s">
        <v>319</v>
      </c>
      <c r="U36" s="277"/>
      <c r="V36" s="277"/>
      <c r="W36" s="277"/>
      <c r="X36" s="277"/>
      <c r="Y36" s="277"/>
      <c r="Z36" s="277"/>
      <c r="AA36" s="278"/>
      <c r="AB36" s="276" t="s">
        <v>320</v>
      </c>
      <c r="AC36" s="277"/>
      <c r="AD36" s="277"/>
      <c r="AE36" s="277"/>
      <c r="AF36" s="277"/>
      <c r="AG36" s="277"/>
      <c r="AH36" s="278"/>
    </row>
    <row r="37" spans="1:34" ht="60" customHeight="1" x14ac:dyDescent="0.2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 x14ac:dyDescent="0.2">
      <c r="B38" s="87" t="s">
        <v>341</v>
      </c>
      <c r="C38" s="82" t="s">
        <v>301</v>
      </c>
      <c r="D38" s="119">
        <f>C67</f>
        <v>1</v>
      </c>
      <c r="E38" s="69">
        <v>2000</v>
      </c>
      <c r="F38" s="6">
        <f>D38*E38*1.5</f>
        <v>3000</v>
      </c>
      <c r="G38" s="6">
        <f>COUNTIF(H38:S38,"o")</f>
        <v>5</v>
      </c>
      <c r="H38" s="24"/>
      <c r="I38" s="24"/>
      <c r="J38" s="24"/>
      <c r="K38" s="24"/>
      <c r="L38" s="24"/>
      <c r="M38" s="24"/>
      <c r="N38" s="24"/>
      <c r="O38" s="24" t="s">
        <v>97</v>
      </c>
      <c r="P38" s="24" t="s">
        <v>97</v>
      </c>
      <c r="Q38" s="24" t="s">
        <v>97</v>
      </c>
      <c r="R38" s="24" t="s">
        <v>97</v>
      </c>
      <c r="S38" s="65" t="s">
        <v>97</v>
      </c>
      <c r="T38" s="79">
        <f>C66</f>
        <v>1</v>
      </c>
      <c r="U38" s="80">
        <v>1500</v>
      </c>
      <c r="V38" s="55">
        <f>T38*U38*1.5</f>
        <v>2250</v>
      </c>
      <c r="W38" s="6">
        <f>COUNTIF(X38:AA38,"o")</f>
        <v>2</v>
      </c>
      <c r="X38" s="24"/>
      <c r="Y38" s="24"/>
      <c r="Z38" s="24" t="s">
        <v>97</v>
      </c>
      <c r="AA38" s="57" t="s">
        <v>97</v>
      </c>
      <c r="AB38" s="79">
        <f>C67</f>
        <v>1</v>
      </c>
      <c r="AC38" s="11">
        <v>1500</v>
      </c>
      <c r="AD38" s="6">
        <f>AB38*AC38*1.5</f>
        <v>2250</v>
      </c>
      <c r="AE38" s="6">
        <f>COUNTIF(AF38:AH38,"o")</f>
        <v>1</v>
      </c>
      <c r="AF38" s="65"/>
      <c r="AG38" s="24"/>
      <c r="AH38" s="57" t="s">
        <v>97</v>
      </c>
    </row>
    <row r="39" spans="1:34" x14ac:dyDescent="0.2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 x14ac:dyDescent="0.2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 x14ac:dyDescent="0.2">
      <c r="B41" s="87" t="s">
        <v>103</v>
      </c>
      <c r="C41" s="82"/>
      <c r="D41" s="67">
        <v>2</v>
      </c>
      <c r="E41" s="69">
        <v>2000</v>
      </c>
      <c r="F41" s="6">
        <f>D41*E41*1.5</f>
        <v>6000</v>
      </c>
      <c r="G41" s="6">
        <f>COUNTIF(H41:S41,"o")</f>
        <v>5</v>
      </c>
      <c r="H41" s="24"/>
      <c r="I41" s="24"/>
      <c r="J41" s="24"/>
      <c r="K41" s="24"/>
      <c r="L41" s="24"/>
      <c r="M41" s="24"/>
      <c r="N41" s="24"/>
      <c r="O41" s="24" t="s">
        <v>97</v>
      </c>
      <c r="P41" s="24" t="s">
        <v>97</v>
      </c>
      <c r="Q41" s="24" t="s">
        <v>97</v>
      </c>
      <c r="R41" s="24" t="s">
        <v>97</v>
      </c>
      <c r="S41" s="65" t="s">
        <v>97</v>
      </c>
      <c r="T41" s="79">
        <v>2</v>
      </c>
      <c r="U41" s="80">
        <v>1500</v>
      </c>
      <c r="V41" s="55">
        <f>T41*U41*1.5</f>
        <v>4500</v>
      </c>
      <c r="W41" s="6">
        <f>COUNTIF(X41:AA41,"o")</f>
        <v>2</v>
      </c>
      <c r="X41" s="24"/>
      <c r="Y41" s="24"/>
      <c r="Z41" s="24" t="s">
        <v>97</v>
      </c>
      <c r="AA41" s="57" t="s">
        <v>97</v>
      </c>
      <c r="AB41" s="79">
        <v>2</v>
      </c>
      <c r="AC41" s="11">
        <v>1500</v>
      </c>
      <c r="AD41" s="6">
        <f>AB41*AC41*1.5</f>
        <v>4500</v>
      </c>
      <c r="AE41" s="6">
        <f>COUNTIF(AF41:AH41,"o")</f>
        <v>1</v>
      </c>
      <c r="AF41" s="65"/>
      <c r="AG41" s="24"/>
      <c r="AH41" s="57" t="s">
        <v>97</v>
      </c>
    </row>
    <row r="42" spans="1:34" x14ac:dyDescent="0.2">
      <c r="B42" s="107" t="s">
        <v>334</v>
      </c>
      <c r="C42" s="82"/>
      <c r="D42" s="67">
        <v>1</v>
      </c>
      <c r="E42" s="69">
        <v>2500</v>
      </c>
      <c r="F42" s="6">
        <f>D42*E42*1.5</f>
        <v>3750</v>
      </c>
      <c r="G42" s="6">
        <f>COUNTIF(H42:S42,"o")</f>
        <v>5</v>
      </c>
      <c r="H42" s="24"/>
      <c r="I42" s="24"/>
      <c r="J42" s="24"/>
      <c r="K42" s="24"/>
      <c r="L42" s="24"/>
      <c r="M42" s="24"/>
      <c r="N42" s="24"/>
      <c r="O42" s="24" t="s">
        <v>97</v>
      </c>
      <c r="P42" s="24" t="s">
        <v>97</v>
      </c>
      <c r="Q42" s="24" t="s">
        <v>97</v>
      </c>
      <c r="R42" s="24" t="s">
        <v>97</v>
      </c>
      <c r="S42" s="65" t="s">
        <v>97</v>
      </c>
      <c r="T42" s="79">
        <v>2</v>
      </c>
      <c r="U42" s="80">
        <v>2200</v>
      </c>
      <c r="V42" s="55">
        <f>T42*U42*1.5</f>
        <v>6600</v>
      </c>
      <c r="W42" s="6">
        <f>COUNTIF(X42:AA42,"o")</f>
        <v>2</v>
      </c>
      <c r="X42" s="24"/>
      <c r="Y42" s="24"/>
      <c r="Z42" s="24" t="s">
        <v>97</v>
      </c>
      <c r="AA42" s="57" t="s">
        <v>97</v>
      </c>
      <c r="AB42" s="79">
        <v>2</v>
      </c>
      <c r="AC42" s="11">
        <v>2000</v>
      </c>
      <c r="AD42" s="6">
        <f>AB42*AC42*1.5</f>
        <v>6000</v>
      </c>
      <c r="AE42" s="6">
        <f>COUNTIF(AF42:AH42,"o")</f>
        <v>1</v>
      </c>
      <c r="AF42" s="65"/>
      <c r="AG42" s="24"/>
      <c r="AH42" s="57" t="s">
        <v>97</v>
      </c>
    </row>
    <row r="43" spans="1:34" x14ac:dyDescent="0.2">
      <c r="B43" s="107"/>
      <c r="C43" s="82"/>
      <c r="D43" s="67">
        <v>1</v>
      </c>
      <c r="E43" s="69">
        <v>1500</v>
      </c>
      <c r="F43" s="6">
        <f>D43*E43*1.5</f>
        <v>2250</v>
      </c>
      <c r="G43" s="6">
        <f>COUNTIF(H43:S43,"o")</f>
        <v>4</v>
      </c>
      <c r="H43" s="24"/>
      <c r="I43" s="24"/>
      <c r="J43" s="24"/>
      <c r="K43" s="24"/>
      <c r="L43" s="24"/>
      <c r="M43" s="24"/>
      <c r="N43" s="24"/>
      <c r="O43" s="24"/>
      <c r="P43" s="24" t="s">
        <v>97</v>
      </c>
      <c r="Q43" s="24" t="s">
        <v>97</v>
      </c>
      <c r="R43" s="24" t="s">
        <v>97</v>
      </c>
      <c r="S43" s="65" t="s">
        <v>97</v>
      </c>
      <c r="T43" s="79">
        <f>D43</f>
        <v>1</v>
      </c>
      <c r="U43" s="80"/>
      <c r="V43" s="55">
        <f>T43*U43*1.5</f>
        <v>0</v>
      </c>
      <c r="W43" s="6">
        <f>COUNTIF(X43:AA43,"o")</f>
        <v>0</v>
      </c>
      <c r="X43" s="24"/>
      <c r="Y43" s="24"/>
      <c r="Z43" s="24"/>
      <c r="AA43" s="57"/>
      <c r="AB43" s="79"/>
      <c r="AC43" s="11"/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 x14ac:dyDescent="0.2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f>D44</f>
        <v>0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 x14ac:dyDescent="0.2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f>D45</f>
        <v>0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 x14ac:dyDescent="0.2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 x14ac:dyDescent="0.2">
      <c r="B47" s="87" t="s">
        <v>224</v>
      </c>
      <c r="C47" s="82" t="s">
        <v>302</v>
      </c>
      <c r="D47" s="119">
        <f>C73</f>
        <v>4</v>
      </c>
      <c r="E47" s="69">
        <v>170</v>
      </c>
      <c r="F47" s="6">
        <f>D47*E47*1.5*G47</f>
        <v>5100</v>
      </c>
      <c r="G47" s="6">
        <f>COUNTIF(H47:S47,"o")</f>
        <v>5</v>
      </c>
      <c r="H47" s="24"/>
      <c r="I47" s="24"/>
      <c r="J47" s="24"/>
      <c r="K47" s="24"/>
      <c r="L47" s="24"/>
      <c r="M47" s="24"/>
      <c r="N47" s="24"/>
      <c r="O47" s="24" t="s">
        <v>97</v>
      </c>
      <c r="P47" s="24" t="s">
        <v>97</v>
      </c>
      <c r="Q47" s="24" t="s">
        <v>97</v>
      </c>
      <c r="R47" s="24" t="s">
        <v>97</v>
      </c>
      <c r="S47" s="65" t="s">
        <v>97</v>
      </c>
      <c r="T47" s="76">
        <v>4</v>
      </c>
      <c r="U47" s="123">
        <v>170</v>
      </c>
      <c r="V47" s="55">
        <f>T47*U47*1.5*W47</f>
        <v>2040</v>
      </c>
      <c r="W47" s="6">
        <f>COUNTIF(X47:AA47,"o")</f>
        <v>2</v>
      </c>
      <c r="X47" s="24"/>
      <c r="Y47" s="24"/>
      <c r="Z47" s="24" t="s">
        <v>97</v>
      </c>
      <c r="AA47" s="57" t="s">
        <v>97</v>
      </c>
      <c r="AB47" s="76">
        <v>4</v>
      </c>
      <c r="AC47" s="11">
        <v>160</v>
      </c>
      <c r="AD47" s="6">
        <f>AB47*AC47*1.5*AE47</f>
        <v>960</v>
      </c>
      <c r="AE47" s="6">
        <f>COUNTIF(AF47:AH47,"o")</f>
        <v>1</v>
      </c>
      <c r="AF47" s="65"/>
      <c r="AG47" s="24"/>
      <c r="AH47" s="57" t="s">
        <v>97</v>
      </c>
    </row>
    <row r="48" spans="1:34" x14ac:dyDescent="0.2">
      <c r="B48" s="89"/>
      <c r="C48" s="82" t="s">
        <v>303</v>
      </c>
      <c r="D48" s="119">
        <f>C74</f>
        <v>14</v>
      </c>
      <c r="E48" s="69">
        <v>170</v>
      </c>
      <c r="F48" s="6">
        <f>D48*E48*1.5*G48</f>
        <v>14280</v>
      </c>
      <c r="G48" s="6">
        <f>COUNTIF(H48:S48,"o")</f>
        <v>4</v>
      </c>
      <c r="H48" s="24"/>
      <c r="I48" s="24"/>
      <c r="J48" s="24"/>
      <c r="K48" s="24"/>
      <c r="L48" s="24"/>
      <c r="M48" s="24"/>
      <c r="N48" s="24"/>
      <c r="O48" s="24"/>
      <c r="P48" s="24" t="s">
        <v>97</v>
      </c>
      <c r="Q48" s="24" t="s">
        <v>97</v>
      </c>
      <c r="R48" s="24" t="s">
        <v>97</v>
      </c>
      <c r="S48" s="65" t="s">
        <v>97</v>
      </c>
      <c r="T48" s="76">
        <v>10</v>
      </c>
      <c r="U48" s="123">
        <v>160</v>
      </c>
      <c r="V48" s="55">
        <f>T48*U48*1.5*W48</f>
        <v>4800</v>
      </c>
      <c r="W48" s="6">
        <f>COUNTIF(X48:AA48,"o")</f>
        <v>2</v>
      </c>
      <c r="X48" s="24"/>
      <c r="Y48" s="24"/>
      <c r="Z48" s="24" t="s">
        <v>97</v>
      </c>
      <c r="AA48" s="57" t="s">
        <v>97</v>
      </c>
      <c r="AB48" s="76">
        <v>10</v>
      </c>
      <c r="AC48" s="11">
        <v>160</v>
      </c>
      <c r="AD48" s="6">
        <f>AB48*AC48*1.5*AE48</f>
        <v>2400</v>
      </c>
      <c r="AE48" s="6">
        <f>COUNTIF(AF48:AH48,"o")</f>
        <v>1</v>
      </c>
      <c r="AF48" s="65"/>
      <c r="AG48" s="24"/>
      <c r="AH48" s="57" t="s">
        <v>97</v>
      </c>
    </row>
    <row r="49" spans="2:34" x14ac:dyDescent="0.2">
      <c r="B49" s="89"/>
      <c r="C49" s="82" t="s">
        <v>304</v>
      </c>
      <c r="D49" s="119">
        <f>C75</f>
        <v>3</v>
      </c>
      <c r="E49" s="69">
        <v>170</v>
      </c>
      <c r="F49" s="6">
        <f>D49*E49*1.5*G49</f>
        <v>3060</v>
      </c>
      <c r="G49" s="6">
        <f>COUNTIF(H49:S49,"o")</f>
        <v>4</v>
      </c>
      <c r="H49" s="24"/>
      <c r="I49" s="24"/>
      <c r="J49" s="24"/>
      <c r="K49" s="24"/>
      <c r="L49" s="24"/>
      <c r="M49" s="24"/>
      <c r="N49" s="24"/>
      <c r="O49" s="24"/>
      <c r="P49" s="24" t="s">
        <v>97</v>
      </c>
      <c r="Q49" s="24" t="s">
        <v>97</v>
      </c>
      <c r="R49" s="24" t="s">
        <v>97</v>
      </c>
      <c r="S49" s="65" t="s">
        <v>97</v>
      </c>
      <c r="T49" s="76">
        <v>3</v>
      </c>
      <c r="U49" s="123">
        <v>160</v>
      </c>
      <c r="V49" s="55">
        <f>T49*U49*1.5*W49</f>
        <v>1440</v>
      </c>
      <c r="W49" s="6">
        <f>COUNTIF(X49:AA49,"o")</f>
        <v>2</v>
      </c>
      <c r="X49" s="24"/>
      <c r="Y49" s="24"/>
      <c r="Z49" s="24" t="s">
        <v>97</v>
      </c>
      <c r="AA49" s="57" t="s">
        <v>97</v>
      </c>
      <c r="AB49" s="76">
        <v>3</v>
      </c>
      <c r="AC49" s="11">
        <v>160</v>
      </c>
      <c r="AD49" s="6">
        <f>AB49*AC49*1.5*AE49</f>
        <v>720</v>
      </c>
      <c r="AE49" s="6">
        <f>COUNTIF(AF49:AH49,"o")</f>
        <v>1</v>
      </c>
      <c r="AF49" s="65"/>
      <c r="AG49" s="24"/>
      <c r="AH49" s="57" t="s">
        <v>97</v>
      </c>
    </row>
    <row r="50" spans="2:34" x14ac:dyDescent="0.2">
      <c r="B50" s="89"/>
      <c r="C50" s="82" t="s">
        <v>305</v>
      </c>
      <c r="D50" s="119">
        <f>C76</f>
        <v>0</v>
      </c>
      <c r="E50" s="69"/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/>
      <c r="U50" s="80"/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/>
      <c r="AC50" s="11"/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 x14ac:dyDescent="0.2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10" customHeight="1" x14ac:dyDescent="0.2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 x14ac:dyDescent="0.2">
      <c r="B53" s="87" t="s">
        <v>226</v>
      </c>
      <c r="C53" s="82" t="s">
        <v>23</v>
      </c>
      <c r="D53" s="119">
        <f>C80</f>
        <v>0</v>
      </c>
      <c r="E53" s="69"/>
      <c r="F53" s="6">
        <f>D53*E53*1.5*G53</f>
        <v>0</v>
      </c>
      <c r="G53" s="6">
        <f>COUNTIF(H53:S53,"o")</f>
        <v>0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5"/>
      <c r="T53" s="76"/>
      <c r="U53" s="123"/>
      <c r="V53" s="55">
        <f>T53*U53*1.5*W53</f>
        <v>0</v>
      </c>
      <c r="W53" s="6">
        <f>COUNTIF(X53:AA53,"o")</f>
        <v>0</v>
      </c>
      <c r="X53" s="24"/>
      <c r="Y53" s="24"/>
      <c r="Z53" s="24"/>
      <c r="AA53" s="57"/>
      <c r="AB53" s="76"/>
      <c r="AC53" s="11"/>
      <c r="AD53" s="6">
        <f>AB53*AC53*1.5*AE53</f>
        <v>0</v>
      </c>
      <c r="AE53" s="6">
        <f>COUNTIF(AF53:AH53,"o")</f>
        <v>0</v>
      </c>
      <c r="AF53" s="65"/>
      <c r="AG53" s="24"/>
      <c r="AH53" s="57"/>
    </row>
    <row r="54" spans="2:34" x14ac:dyDescent="0.2">
      <c r="B54" s="89"/>
      <c r="C54" s="82" t="s">
        <v>307</v>
      </c>
      <c r="D54" s="119">
        <f>C81</f>
        <v>0</v>
      </c>
      <c r="E54" s="69"/>
      <c r="F54" s="6">
        <f>D54*E54*1.5*G54</f>
        <v>0</v>
      </c>
      <c r="G54" s="6">
        <f>COUNTIF(H54:S54,"o")</f>
        <v>0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5"/>
      <c r="T54" s="76"/>
      <c r="U54" s="123"/>
      <c r="V54" s="55">
        <f>T54*U54*1.5*W54</f>
        <v>0</v>
      </c>
      <c r="W54" s="6">
        <f>COUNTIF(X54:AA54,"o")</f>
        <v>0</v>
      </c>
      <c r="X54" s="24"/>
      <c r="Y54" s="24"/>
      <c r="Z54" s="24"/>
      <c r="AA54" s="57"/>
      <c r="AB54" s="76"/>
      <c r="AC54" s="11"/>
      <c r="AD54" s="6">
        <f>AB54*AC54*1.5*AE54</f>
        <v>0</v>
      </c>
      <c r="AE54" s="6">
        <f>COUNTIF(AF54:AH54,"o")</f>
        <v>0</v>
      </c>
      <c r="AF54" s="65"/>
      <c r="AG54" s="24"/>
      <c r="AH54" s="57"/>
    </row>
    <row r="55" spans="2:34" x14ac:dyDescent="0.2">
      <c r="B55" s="89"/>
      <c r="C55" s="82" t="s">
        <v>25</v>
      </c>
      <c r="D55" s="119">
        <f>C82</f>
        <v>0</v>
      </c>
      <c r="E55" s="69"/>
      <c r="F55" s="6">
        <f>D55*E55*1.5*G55</f>
        <v>0</v>
      </c>
      <c r="G55" s="6">
        <f>COUNTIF(H55:S55,"o")</f>
        <v>0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5"/>
      <c r="T55" s="76"/>
      <c r="U55" s="123"/>
      <c r="V55" s="55">
        <f>T55*U55*1.5*W55</f>
        <v>0</v>
      </c>
      <c r="W55" s="6">
        <f>COUNTIF(X55:AA55,"o")</f>
        <v>0</v>
      </c>
      <c r="X55" s="24"/>
      <c r="Y55" s="24"/>
      <c r="Z55" s="24"/>
      <c r="AA55" s="57"/>
      <c r="AB55" s="76"/>
      <c r="AC55" s="11"/>
      <c r="AD55" s="6">
        <f>AB55*AC55*1.5*AE55</f>
        <v>0</v>
      </c>
      <c r="AE55" s="6">
        <f>COUNTIF(AF55:AH55,"o")</f>
        <v>0</v>
      </c>
      <c r="AF55" s="65"/>
      <c r="AG55" s="24"/>
      <c r="AH55" s="57"/>
    </row>
    <row r="56" spans="2:34" x14ac:dyDescent="0.2">
      <c r="B56" s="88"/>
      <c r="C56" s="82" t="s">
        <v>26</v>
      </c>
      <c r="D56" s="119">
        <f>C83</f>
        <v>0</v>
      </c>
      <c r="E56" s="69"/>
      <c r="F56" s="6">
        <f>D56*E56*1.5*G56</f>
        <v>0</v>
      </c>
      <c r="G56" s="6">
        <f>COUNTIF(H56:S56,"o")</f>
        <v>0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5"/>
      <c r="T56" s="76"/>
      <c r="U56" s="123"/>
      <c r="V56" s="55">
        <f>T56*U56*1.5*W56</f>
        <v>0</v>
      </c>
      <c r="W56" s="6">
        <f>COUNTIF(X56:AA56,"o")</f>
        <v>0</v>
      </c>
      <c r="X56" s="24"/>
      <c r="Y56" s="24"/>
      <c r="Z56" s="24"/>
      <c r="AA56" s="57"/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 x14ac:dyDescent="0.2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 x14ac:dyDescent="0.2">
      <c r="B58" s="87" t="s">
        <v>34</v>
      </c>
      <c r="C58" s="82" t="s">
        <v>308</v>
      </c>
      <c r="D58" s="119">
        <f>C86</f>
        <v>1</v>
      </c>
      <c r="E58" s="69">
        <v>170</v>
      </c>
      <c r="F58" s="6">
        <f>D58*E58*1.5*G58</f>
        <v>510</v>
      </c>
      <c r="G58" s="6">
        <f>COUNTIF(H58:S58,"o")</f>
        <v>2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 t="s">
        <v>97</v>
      </c>
      <c r="S58" s="65" t="s">
        <v>97</v>
      </c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 x14ac:dyDescent="0.2">
      <c r="B59" s="89"/>
      <c r="C59" s="82" t="s">
        <v>342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>
        <v>1</v>
      </c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 x14ac:dyDescent="0.2">
      <c r="B60" s="88"/>
      <c r="C60" s="82" t="s">
        <v>410</v>
      </c>
      <c r="D60" s="119">
        <v>1</v>
      </c>
      <c r="E60" s="69">
        <v>150</v>
      </c>
      <c r="F60" s="6">
        <f>D60*E60*1.5*G60</f>
        <v>450</v>
      </c>
      <c r="G60" s="6">
        <f>COUNTIF(H60:S60,"o")</f>
        <v>2</v>
      </c>
      <c r="H60" s="24"/>
      <c r="I60" s="24"/>
      <c r="J60" s="24"/>
      <c r="K60" s="24"/>
      <c r="L60" s="24"/>
      <c r="M60" s="24"/>
      <c r="N60" s="24"/>
      <c r="O60" s="24"/>
      <c r="P60" s="24" t="s">
        <v>97</v>
      </c>
      <c r="Q60" s="24" t="s">
        <v>97</v>
      </c>
      <c r="R60" s="24"/>
      <c r="S60" s="65"/>
      <c r="T60" s="76">
        <v>1</v>
      </c>
      <c r="U60" s="80">
        <v>150</v>
      </c>
      <c r="V60" s="55">
        <f>T60*U60*1.5*W60</f>
        <v>225</v>
      </c>
      <c r="W60" s="6">
        <f>COUNTIF(X60:AA60,"o")</f>
        <v>1</v>
      </c>
      <c r="X60" s="24"/>
      <c r="Y60" s="24"/>
      <c r="Z60" s="24" t="s">
        <v>97</v>
      </c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 x14ac:dyDescent="0.25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 x14ac:dyDescent="0.2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7" thickBot="1" x14ac:dyDescent="0.25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7" thickBot="1" x14ac:dyDescent="0.25">
      <c r="B64" s="144" t="s">
        <v>336</v>
      </c>
      <c r="C64" s="145">
        <f>SUM(C66,C72,C79,C85)</f>
        <v>24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 x14ac:dyDescent="0.2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 x14ac:dyDescent="0.2">
      <c r="B66" s="102" t="s">
        <v>337</v>
      </c>
      <c r="C66" s="142">
        <f>SUM($C$67:$C$70)</f>
        <v>1</v>
      </c>
      <c r="D66" s="268"/>
      <c r="E66" s="268"/>
      <c r="F66" s="268"/>
      <c r="G66" s="26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 x14ac:dyDescent="0.2">
      <c r="B67" s="103" t="s">
        <v>301</v>
      </c>
      <c r="C67" s="117">
        <v>1</v>
      </c>
      <c r="D67" s="268"/>
      <c r="E67" s="268"/>
      <c r="F67" s="268"/>
      <c r="G67" s="26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 x14ac:dyDescent="0.2">
      <c r="B68" s="103" t="s">
        <v>340</v>
      </c>
      <c r="C68" s="117"/>
      <c r="D68" s="268"/>
      <c r="E68" s="268"/>
      <c r="F68" s="268"/>
      <c r="G68" s="26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 x14ac:dyDescent="0.2">
      <c r="B69" s="103" t="s">
        <v>203</v>
      </c>
      <c r="C69" s="117"/>
      <c r="D69" s="268"/>
      <c r="E69" s="268"/>
      <c r="F69" s="268"/>
      <c r="G69" s="26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 x14ac:dyDescent="0.2">
      <c r="B70" s="114" t="s">
        <v>9</v>
      </c>
      <c r="C70" s="117"/>
      <c r="D70" s="268"/>
      <c r="E70" s="268"/>
      <c r="F70" s="268"/>
      <c r="G70" s="26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 x14ac:dyDescent="0.2">
      <c r="B71" s="113"/>
      <c r="C71" s="118"/>
      <c r="D71" s="280"/>
      <c r="E71" s="280"/>
      <c r="F71" s="280"/>
      <c r="G71" s="28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 x14ac:dyDescent="0.2">
      <c r="B72" s="115" t="s">
        <v>224</v>
      </c>
      <c r="C72" s="86">
        <f>SUM($C$73:$C$77)</f>
        <v>21</v>
      </c>
      <c r="D72" s="268"/>
      <c r="E72" s="268"/>
      <c r="F72" s="268"/>
      <c r="G72" s="26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 x14ac:dyDescent="0.2">
      <c r="B73" s="103" t="s">
        <v>302</v>
      </c>
      <c r="C73" s="117">
        <v>4</v>
      </c>
      <c r="D73" s="279" t="s">
        <v>430</v>
      </c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 x14ac:dyDescent="0.2">
      <c r="B74" s="103" t="s">
        <v>303</v>
      </c>
      <c r="C74" s="117">
        <v>14</v>
      </c>
      <c r="D74" s="279" t="s">
        <v>431</v>
      </c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 x14ac:dyDescent="0.2">
      <c r="B75" s="103" t="s">
        <v>304</v>
      </c>
      <c r="C75" s="117">
        <v>3</v>
      </c>
      <c r="D75" s="279" t="s">
        <v>432</v>
      </c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 x14ac:dyDescent="0.2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 x14ac:dyDescent="0.2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 x14ac:dyDescent="0.2">
      <c r="B78" s="113"/>
      <c r="C78" s="118"/>
      <c r="D78" s="280"/>
      <c r="E78" s="280"/>
      <c r="F78" s="280"/>
      <c r="G78" s="28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 x14ac:dyDescent="0.2">
      <c r="B79" s="115" t="s">
        <v>338</v>
      </c>
      <c r="C79" s="86">
        <f>SUM($C$80:$C$83)</f>
        <v>0</v>
      </c>
      <c r="D79" s="268"/>
      <c r="E79" s="268"/>
      <c r="F79" s="268"/>
      <c r="G79" s="26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 x14ac:dyDescent="0.2">
      <c r="B80" s="103" t="s">
        <v>23</v>
      </c>
      <c r="C80" s="117"/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 x14ac:dyDescent="0.2">
      <c r="B81" s="103" t="s">
        <v>24</v>
      </c>
      <c r="C81" s="117"/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 x14ac:dyDescent="0.2">
      <c r="B82" s="103" t="s">
        <v>25</v>
      </c>
      <c r="C82" s="117"/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 x14ac:dyDescent="0.2">
      <c r="B83" s="114" t="s">
        <v>26</v>
      </c>
      <c r="C83" s="117"/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 x14ac:dyDescent="0.2">
      <c r="B84" s="113"/>
      <c r="C84" s="118"/>
      <c r="D84" s="280"/>
      <c r="E84" s="280"/>
      <c r="F84" s="280"/>
      <c r="G84" s="28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 x14ac:dyDescent="0.2">
      <c r="B85" s="115" t="s">
        <v>34</v>
      </c>
      <c r="C85" s="86">
        <f>SUM($C$86:$C$90)</f>
        <v>2</v>
      </c>
      <c r="D85" s="268"/>
      <c r="E85" s="268"/>
      <c r="F85" s="268"/>
      <c r="G85" s="26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 x14ac:dyDescent="0.2">
      <c r="B86" s="103" t="s">
        <v>308</v>
      </c>
      <c r="C86" s="117">
        <v>1</v>
      </c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 x14ac:dyDescent="0.2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 x14ac:dyDescent="0.2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 x14ac:dyDescent="0.2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 x14ac:dyDescent="0.2">
      <c r="B90" s="103" t="s">
        <v>410</v>
      </c>
      <c r="C90" s="117">
        <v>1</v>
      </c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 x14ac:dyDescent="0.2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 x14ac:dyDescent="0.2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 x14ac:dyDescent="0.2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 x14ac:dyDescent="0.2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 x14ac:dyDescent="0.2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 x14ac:dyDescent="0.2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 x14ac:dyDescent="0.2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 x14ac:dyDescent="0.2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 x14ac:dyDescent="0.2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 x14ac:dyDescent="0.2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 x14ac:dyDescent="0.2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 x14ac:dyDescent="0.2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D88:G88"/>
    <mergeCell ref="D89:G89"/>
    <mergeCell ref="D90:G90"/>
    <mergeCell ref="D82:G82"/>
    <mergeCell ref="D83:G83"/>
    <mergeCell ref="D84:G84"/>
    <mergeCell ref="D85:G85"/>
    <mergeCell ref="D86:G86"/>
    <mergeCell ref="D87:G87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T36:AA36"/>
    <mergeCell ref="AB36:AH36"/>
    <mergeCell ref="D66:G66"/>
    <mergeCell ref="D67:G67"/>
    <mergeCell ref="D68:G68"/>
    <mergeCell ref="D69:G69"/>
    <mergeCell ref="B3:G3"/>
    <mergeCell ref="B4:G4"/>
    <mergeCell ref="A17:B17"/>
    <mergeCell ref="E36:S36"/>
  </mergeCells>
  <conditionalFormatting sqref="H38:S39 H41:S45 H47:S51 H53:S56 H62:V63 H58:S61 U59:V61 U38:V39 V58 V53:V56 V51 U50:V50 V47:V49 U41:V45 H75:V78 H64:S74 H79:S101">
    <cfRule type="containsText" dxfId="56" priority="8" operator="containsText" text="n">
      <formula>NOT(ISERROR(SEARCH("n",H38)))</formula>
    </cfRule>
    <cfRule type="containsText" dxfId="55" priority="9" operator="containsText" text="o">
      <formula>NOT(ISERROR(SEARCH("o",H38)))</formula>
    </cfRule>
  </conditionalFormatting>
  <conditionalFormatting sqref="H38:S39 H41:S45 H47:S51 H53:S56 H62:V63 H58:S61 U59:V61 U38:V39 V58 V53:V56 V51 U50:V50 V47:V49 U41:V45 H75:V78 H64:S74 H79:S101">
    <cfRule type="containsText" dxfId="54" priority="7" operator="containsText" text="x">
      <formula>NOT(ISERROR(SEARCH("x",H38)))</formula>
    </cfRule>
  </conditionalFormatting>
  <conditionalFormatting sqref="X58:AB61 X53:AB56 X47:AB51 X41:AB45 X38:AB39">
    <cfRule type="containsText" dxfId="53" priority="5" operator="containsText" text="n">
      <formula>NOT(ISERROR(SEARCH("n",X38)))</formula>
    </cfRule>
    <cfRule type="containsText" dxfId="52" priority="6" operator="containsText" text="o">
      <formula>NOT(ISERROR(SEARCH("o",X38)))</formula>
    </cfRule>
  </conditionalFormatting>
  <conditionalFormatting sqref="X58:AB61 X53:AB56 X47:AB51 X41:AB45 X38:AB39">
    <cfRule type="containsText" dxfId="51" priority="4" operator="containsText" text="x">
      <formula>NOT(ISERROR(SEARCH("x",X38)))</formula>
    </cfRule>
  </conditionalFormatting>
  <conditionalFormatting sqref="AF38:AH39 AF41:AH45 AF58:AH60 AF53:AH56 AF47:AH51">
    <cfRule type="containsText" dxfId="50" priority="2" operator="containsText" text="n">
      <formula>NOT(ISERROR(SEARCH("n",AF38)))</formula>
    </cfRule>
    <cfRule type="containsText" dxfId="49" priority="3" operator="containsText" text="o">
      <formula>NOT(ISERROR(SEARCH("o",AF38)))</formula>
    </cfRule>
  </conditionalFormatting>
  <conditionalFormatting sqref="AF38:AH39 AF41:AH45 AF58:AH60 AF53:AH56 AF47:AH51">
    <cfRule type="containsText" dxfId="48" priority="1" operator="containsText" text="x">
      <formula>NOT(ISERROR(SEARCH("x",AF38)))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20BD23E-C895-344B-9687-3EDE2EAC217F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  <x14:dataValidation type="list" allowBlank="1" showInputMessage="1" showErrorMessage="1" xr:uid="{7C7394C3-BD7A-3141-9C64-5A58876B3413}">
          <x14:formula1>
            <xm:f>Projets!$C$4:$C$26</xm:f>
          </x14:formula1>
          <xm:sqref>B3</xm:sqref>
        </x14:dataValidation>
        <x14:dataValidation type="list" allowBlank="1" showInputMessage="1" showErrorMessage="1" xr:uid="{E9D3B62B-42F9-1246-99EB-DE150220523B}">
          <x14:formula1>
            <xm:f>Projets!$D$4:$D$26</xm:f>
          </x14:formula1>
          <xm:sqref>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F7E48-E9E1-6044-974D-8571301A2B09}">
  <sheetPr codeName="Feuil6"/>
  <dimension ref="A1:AH102"/>
  <sheetViews>
    <sheetView topLeftCell="A21" workbookViewId="0">
      <selection activeCell="D33" sqref="D33"/>
    </sheetView>
  </sheetViews>
  <sheetFormatPr baseColWidth="10" defaultRowHeight="16" x14ac:dyDescent="0.2"/>
  <cols>
    <col min="2" max="2" width="19.5" style="43" customWidth="1"/>
    <col min="3" max="3" width="13.33203125" style="43" customWidth="1"/>
    <col min="4" max="4" width="9.83203125" style="2" customWidth="1"/>
    <col min="5" max="5" width="17.5" customWidth="1"/>
    <col min="6" max="6" width="9" customWidth="1"/>
    <col min="7" max="7" width="8.83203125" customWidth="1"/>
    <col min="8" max="19" width="2.83203125" customWidth="1"/>
    <col min="20" max="20" width="7" customWidth="1"/>
    <col min="21" max="21" width="7.1640625" customWidth="1"/>
    <col min="22" max="22" width="8.5" customWidth="1"/>
    <col min="23" max="23" width="6.1640625" customWidth="1"/>
    <col min="24" max="27" width="2.83203125" customWidth="1"/>
    <col min="28" max="28" width="5.33203125" customWidth="1"/>
    <col min="29" max="29" width="7.33203125" customWidth="1"/>
    <col min="30" max="30" width="7.83203125" customWidth="1"/>
    <col min="31" max="31" width="5.5" customWidth="1"/>
    <col min="32" max="34" width="2.83203125" customWidth="1"/>
  </cols>
  <sheetData>
    <row r="1" spans="1:11" ht="46" customHeight="1" x14ac:dyDescent="0.2">
      <c r="A1" s="212" t="s">
        <v>409</v>
      </c>
      <c r="B1" s="213"/>
      <c r="C1" s="156" t="s">
        <v>411</v>
      </c>
      <c r="D1" s="157"/>
      <c r="E1" s="157"/>
      <c r="F1" s="157"/>
      <c r="G1" s="158"/>
      <c r="H1" s="155"/>
      <c r="I1" s="155"/>
      <c r="J1" s="155"/>
      <c r="K1" s="5"/>
    </row>
    <row r="2" spans="1:11" x14ac:dyDescent="0.2">
      <c r="A2" s="43"/>
      <c r="C2" s="2"/>
      <c r="D2"/>
    </row>
    <row r="3" spans="1:11" x14ac:dyDescent="0.2">
      <c r="A3" s="150" t="s">
        <v>100</v>
      </c>
      <c r="B3" s="269" t="s">
        <v>198</v>
      </c>
      <c r="C3" s="270"/>
      <c r="D3" s="270"/>
      <c r="E3" s="270"/>
      <c r="F3" s="270"/>
      <c r="G3" s="271"/>
      <c r="H3" s="151"/>
      <c r="I3" s="151"/>
      <c r="J3" s="151"/>
    </row>
    <row r="4" spans="1:11" x14ac:dyDescent="0.2">
      <c r="A4" s="150" t="s">
        <v>101</v>
      </c>
      <c r="B4" s="269"/>
      <c r="C4" s="270"/>
      <c r="D4" s="270"/>
      <c r="E4" s="270"/>
      <c r="F4" s="270"/>
      <c r="G4" s="271"/>
      <c r="H4" s="151"/>
      <c r="I4" s="151"/>
      <c r="J4" s="151"/>
    </row>
    <row r="5" spans="1:11" x14ac:dyDescent="0.2">
      <c r="B5" s="84"/>
      <c r="C5" s="84"/>
      <c r="D5" s="215"/>
      <c r="E5" s="8"/>
      <c r="F5" s="8"/>
      <c r="G5" s="8"/>
    </row>
    <row r="6" spans="1:11" x14ac:dyDescent="0.2">
      <c r="B6" s="84"/>
      <c r="C6" s="84"/>
      <c r="D6" s="215"/>
      <c r="E6" s="8"/>
      <c r="F6" s="8"/>
      <c r="G6" s="8"/>
    </row>
    <row r="7" spans="1:11" x14ac:dyDescent="0.2">
      <c r="A7" s="109" t="s">
        <v>333</v>
      </c>
      <c r="B7" s="120">
        <f>$C$64+B9</f>
        <v>8</v>
      </c>
      <c r="E7" s="110" t="s">
        <v>105</v>
      </c>
      <c r="F7" s="104">
        <f>SUM($F$38:$F$39,$F$41:$F$45,$F$47:$F$51,$F$53:$F$56,$F$58:$F$60)</f>
        <v>6480</v>
      </c>
    </row>
    <row r="8" spans="1:11" x14ac:dyDescent="0.2">
      <c r="A8" s="101" t="s">
        <v>341</v>
      </c>
      <c r="B8" s="99">
        <f>$C$66</f>
        <v>1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2880</v>
      </c>
    </row>
    <row r="9" spans="1:11" x14ac:dyDescent="0.2">
      <c r="A9" s="101" t="s">
        <v>103</v>
      </c>
      <c r="B9" s="9">
        <v>0</v>
      </c>
      <c r="E9" s="103" t="s">
        <v>201</v>
      </c>
      <c r="F9" s="71">
        <f>SUM($F$41:$F$45)</f>
        <v>0</v>
      </c>
    </row>
    <row r="10" spans="1:11" x14ac:dyDescent="0.2">
      <c r="A10" s="101" t="s">
        <v>104</v>
      </c>
      <c r="B10" s="99">
        <f>$C$72</f>
        <v>3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1980</v>
      </c>
    </row>
    <row r="11" spans="1:11" x14ac:dyDescent="0.2">
      <c r="A11" s="101" t="s">
        <v>168</v>
      </c>
      <c r="B11" s="99">
        <f>$C$79</f>
        <v>4</v>
      </c>
      <c r="E11" s="103" t="s">
        <v>323</v>
      </c>
      <c r="F11" s="71">
        <f>(SUM($D$47*$E$47,$D$48*$E$48,$D$49*$E$49,$D$50*$E$50,$D$51*$E$51)*1.5)+($E$60*1.5)</f>
        <v>840</v>
      </c>
    </row>
    <row r="12" spans="1:11" x14ac:dyDescent="0.2">
      <c r="A12" s="101" t="s">
        <v>34</v>
      </c>
      <c r="B12" s="99">
        <f>$C$85</f>
        <v>0</v>
      </c>
      <c r="E12" s="103" t="s">
        <v>324</v>
      </c>
      <c r="F12" s="71">
        <f>SUM($D$47*$E$47,$D$48*$E$48)*1.5</f>
        <v>840</v>
      </c>
    </row>
    <row r="13" spans="1:11" x14ac:dyDescent="0.2">
      <c r="E13" s="103" t="s">
        <v>327</v>
      </c>
      <c r="F13" s="71">
        <f>(SUM(D53:D56)*E53*1.5)+(E60*1.5)</f>
        <v>1080</v>
      </c>
    </row>
    <row r="14" spans="1:11" x14ac:dyDescent="0.2">
      <c r="E14" s="103" t="s">
        <v>167</v>
      </c>
      <c r="F14" s="105"/>
    </row>
    <row r="15" spans="1:11" ht="24" customHeight="1" x14ac:dyDescent="0.2"/>
    <row r="16" spans="1:11" x14ac:dyDescent="0.2">
      <c r="E16" s="159"/>
      <c r="F16" s="159"/>
    </row>
    <row r="17" spans="1:7" x14ac:dyDescent="0.2">
      <c r="A17" s="272" t="s">
        <v>408</v>
      </c>
      <c r="B17" s="273"/>
      <c r="C17" s="152" t="s">
        <v>391</v>
      </c>
      <c r="E17" s="214" t="s">
        <v>407</v>
      </c>
      <c r="F17" s="196"/>
      <c r="G17" s="206"/>
    </row>
    <row r="18" spans="1:7" x14ac:dyDescent="0.2">
      <c r="A18" s="164" t="s">
        <v>165</v>
      </c>
      <c r="B18" s="169"/>
      <c r="C18" s="183">
        <f>$C$19+$C$20</f>
        <v>4260</v>
      </c>
      <c r="E18" s="164" t="s">
        <v>166</v>
      </c>
      <c r="F18" s="165"/>
      <c r="G18" s="190">
        <f>$G$19+$G$20</f>
        <v>2880</v>
      </c>
    </row>
    <row r="19" spans="1:7" x14ac:dyDescent="0.2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4260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2880</v>
      </c>
    </row>
    <row r="20" spans="1:7" x14ac:dyDescent="0.2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 x14ac:dyDescent="0.2">
      <c r="A21" s="84"/>
      <c r="B21" s="84"/>
      <c r="C21" s="182"/>
      <c r="E21" s="84"/>
      <c r="F21" s="84"/>
      <c r="G21" s="186"/>
    </row>
    <row r="22" spans="1:7" x14ac:dyDescent="0.2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 x14ac:dyDescent="0.2">
      <c r="A23" s="162"/>
      <c r="B23" s="175" t="s">
        <v>382</v>
      </c>
      <c r="C23" s="184"/>
      <c r="E23" s="84"/>
      <c r="F23" s="84"/>
      <c r="G23" s="186"/>
    </row>
    <row r="24" spans="1:7" x14ac:dyDescent="0.2">
      <c r="A24" s="162"/>
      <c r="B24" s="180" t="s">
        <v>383</v>
      </c>
      <c r="C24" s="184"/>
      <c r="E24" s="160" t="s">
        <v>386</v>
      </c>
      <c r="F24" s="161"/>
      <c r="G24" s="187">
        <f>$G$25+$G$26</f>
        <v>4260</v>
      </c>
    </row>
    <row r="25" spans="1:7" x14ac:dyDescent="0.2">
      <c r="A25" s="181" t="s">
        <v>173</v>
      </c>
      <c r="B25" s="181"/>
      <c r="C25" s="185">
        <f>$C$22+$C$18</f>
        <v>4260</v>
      </c>
      <c r="E25" s="162"/>
      <c r="F25" s="103" t="s">
        <v>165</v>
      </c>
      <c r="G25" s="187">
        <f>$C$18/$G$22</f>
        <v>4260</v>
      </c>
    </row>
    <row r="26" spans="1:7" x14ac:dyDescent="0.2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 x14ac:dyDescent="0.2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7140</v>
      </c>
    </row>
    <row r="28" spans="1:7" x14ac:dyDescent="0.2">
      <c r="A28" s="170"/>
      <c r="B28" s="175" t="s">
        <v>397</v>
      </c>
      <c r="C28" s="184"/>
      <c r="G28" s="192"/>
    </row>
    <row r="29" spans="1:7" x14ac:dyDescent="0.2">
      <c r="A29" s="171"/>
      <c r="B29" s="175" t="s">
        <v>398</v>
      </c>
      <c r="C29" s="184"/>
      <c r="E29" s="100" t="s">
        <v>388</v>
      </c>
      <c r="F29" s="100"/>
      <c r="G29" s="189"/>
    </row>
    <row r="30" spans="1:7" x14ac:dyDescent="0.2">
      <c r="B30"/>
      <c r="C30"/>
      <c r="G30" s="192"/>
    </row>
    <row r="31" spans="1:7" x14ac:dyDescent="0.2">
      <c r="A31" s="207" t="s">
        <v>389</v>
      </c>
      <c r="B31" s="208"/>
      <c r="C31" s="208"/>
      <c r="D31" s="209"/>
      <c r="E31" s="209"/>
      <c r="F31" s="209"/>
      <c r="G31" s="195">
        <f>$G$27+$G$29</f>
        <v>7140</v>
      </c>
    </row>
    <row r="32" spans="1:7" x14ac:dyDescent="0.2">
      <c r="G32" s="192"/>
    </row>
    <row r="33" spans="1:34" x14ac:dyDescent="0.2">
      <c r="G33" s="192"/>
    </row>
    <row r="34" spans="1:34" ht="17" customHeight="1" x14ac:dyDescent="0.2"/>
    <row r="35" spans="1:34" ht="23" customHeight="1" thickBot="1" x14ac:dyDescent="0.25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2">
      <c r="E36" s="274" t="s">
        <v>318</v>
      </c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6" t="s">
        <v>319</v>
      </c>
      <c r="U36" s="277"/>
      <c r="V36" s="277"/>
      <c r="W36" s="277"/>
      <c r="X36" s="277"/>
      <c r="Y36" s="277"/>
      <c r="Z36" s="277"/>
      <c r="AA36" s="278"/>
      <c r="AB36" s="276" t="s">
        <v>320</v>
      </c>
      <c r="AC36" s="277"/>
      <c r="AD36" s="277"/>
      <c r="AE36" s="277"/>
      <c r="AF36" s="277"/>
      <c r="AG36" s="277"/>
      <c r="AH36" s="278"/>
    </row>
    <row r="37" spans="1:34" ht="60" customHeight="1" x14ac:dyDescent="0.2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 x14ac:dyDescent="0.2">
      <c r="B38" s="87" t="s">
        <v>341</v>
      </c>
      <c r="C38" s="82" t="s">
        <v>301</v>
      </c>
      <c r="D38" s="119">
        <f>C67</f>
        <v>1</v>
      </c>
      <c r="E38" s="69">
        <v>600</v>
      </c>
      <c r="F38" s="6">
        <f>D38*E38*1.5</f>
        <v>900</v>
      </c>
      <c r="G38" s="6">
        <f>COUNTIF(H38:S38,"o")</f>
        <v>4</v>
      </c>
      <c r="H38" s="24"/>
      <c r="I38" s="24"/>
      <c r="J38" s="24"/>
      <c r="K38" s="24"/>
      <c r="L38" s="24"/>
      <c r="M38" s="24"/>
      <c r="N38" s="24"/>
      <c r="O38" s="24" t="s">
        <v>97</v>
      </c>
      <c r="P38" s="24" t="s">
        <v>97</v>
      </c>
      <c r="Q38" s="24" t="s">
        <v>97</v>
      </c>
      <c r="R38" s="24" t="s">
        <v>97</v>
      </c>
      <c r="S38" s="65"/>
      <c r="T38" s="79">
        <f>C66</f>
        <v>1</v>
      </c>
      <c r="U38" s="80">
        <v>600</v>
      </c>
      <c r="V38" s="55">
        <f>T38*U38*1.5</f>
        <v>900</v>
      </c>
      <c r="W38" s="6">
        <f>COUNTIF(X38:AA38,"o")</f>
        <v>4</v>
      </c>
      <c r="X38" s="24" t="s">
        <v>97</v>
      </c>
      <c r="Y38" s="24" t="s">
        <v>97</v>
      </c>
      <c r="Z38" s="24" t="s">
        <v>97</v>
      </c>
      <c r="AA38" s="57" t="s">
        <v>97</v>
      </c>
      <c r="AB38" s="79">
        <f>C67</f>
        <v>1</v>
      </c>
      <c r="AC38" s="11"/>
      <c r="AD38" s="6">
        <f>AB38*AC38*1.5</f>
        <v>0</v>
      </c>
      <c r="AE38" s="6">
        <f>COUNTIF(AF38:AH38,"o")</f>
        <v>0</v>
      </c>
      <c r="AF38" s="65"/>
      <c r="AG38" s="24"/>
      <c r="AH38" s="57"/>
    </row>
    <row r="39" spans="1:34" x14ac:dyDescent="0.2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 x14ac:dyDescent="0.2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 x14ac:dyDescent="0.2">
      <c r="B41" s="87" t="s">
        <v>103</v>
      </c>
      <c r="C41" s="82"/>
      <c r="D41" s="67">
        <v>0</v>
      </c>
      <c r="E41" s="69"/>
      <c r="F41" s="6">
        <f>D41*E41*1.5</f>
        <v>0</v>
      </c>
      <c r="G41" s="6">
        <f>COUNTIF(H41:S41,"o")</f>
        <v>0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65"/>
      <c r="T41" s="79">
        <f>D41</f>
        <v>0</v>
      </c>
      <c r="U41" s="80"/>
      <c r="V41" s="55">
        <f>T41*U41*1.5</f>
        <v>0</v>
      </c>
      <c r="W41" s="6">
        <f>COUNTIF(X41:AA41,"o")</f>
        <v>0</v>
      </c>
      <c r="X41" s="24"/>
      <c r="Y41" s="24"/>
      <c r="Z41" s="24"/>
      <c r="AA41" s="57"/>
      <c r="AB41" s="79"/>
      <c r="AC41" s="11"/>
      <c r="AD41" s="6">
        <f>AB41*AC41*1.5</f>
        <v>0</v>
      </c>
      <c r="AE41" s="6">
        <f>COUNTIF(AF41:AH41,"o")</f>
        <v>0</v>
      </c>
      <c r="AF41" s="65"/>
      <c r="AG41" s="24"/>
      <c r="AH41" s="57"/>
    </row>
    <row r="42" spans="1:34" x14ac:dyDescent="0.2">
      <c r="B42" s="107" t="s">
        <v>334</v>
      </c>
      <c r="C42" s="82"/>
      <c r="D42" s="67">
        <v>0</v>
      </c>
      <c r="E42" s="69"/>
      <c r="F42" s="6">
        <f>D42*E42*1.5</f>
        <v>0</v>
      </c>
      <c r="G42" s="6">
        <f>COUNTIF(H42:S42,"o")</f>
        <v>0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65"/>
      <c r="T42" s="79">
        <f>D42</f>
        <v>0</v>
      </c>
      <c r="U42" s="80"/>
      <c r="V42" s="55">
        <f>T42*U42*1.5</f>
        <v>0</v>
      </c>
      <c r="W42" s="6">
        <f>COUNTIF(X42:AA42,"o")</f>
        <v>0</v>
      </c>
      <c r="X42" s="24"/>
      <c r="Y42" s="24"/>
      <c r="Z42" s="24"/>
      <c r="AA42" s="57"/>
      <c r="AB42" s="79"/>
      <c r="AC42" s="11"/>
      <c r="AD42" s="6">
        <f>AB42*AC42*1.5</f>
        <v>0</v>
      </c>
      <c r="AE42" s="6">
        <f>COUNTIF(AF42:AH42,"o")</f>
        <v>0</v>
      </c>
      <c r="AF42" s="65"/>
      <c r="AG42" s="24"/>
      <c r="AH42" s="57"/>
    </row>
    <row r="43" spans="1:34" x14ac:dyDescent="0.2">
      <c r="B43" s="107"/>
      <c r="C43" s="82"/>
      <c r="D43" s="67">
        <v>0</v>
      </c>
      <c r="E43" s="69"/>
      <c r="F43" s="6">
        <f>D43*E43*1.5</f>
        <v>0</v>
      </c>
      <c r="G43" s="6">
        <f>COUNTIF(H43:S43,"o")</f>
        <v>0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65"/>
      <c r="T43" s="79">
        <f>D43</f>
        <v>0</v>
      </c>
      <c r="U43" s="80"/>
      <c r="V43" s="55">
        <f>T43*U43*1.5</f>
        <v>0</v>
      </c>
      <c r="W43" s="6">
        <f>COUNTIF(X43:AA43,"o")</f>
        <v>0</v>
      </c>
      <c r="X43" s="24"/>
      <c r="Y43" s="24"/>
      <c r="Z43" s="24"/>
      <c r="AA43" s="57"/>
      <c r="AB43" s="79"/>
      <c r="AC43" s="11"/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 x14ac:dyDescent="0.2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f>D44</f>
        <v>0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 x14ac:dyDescent="0.2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f>D45</f>
        <v>0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 x14ac:dyDescent="0.2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 x14ac:dyDescent="0.2">
      <c r="B47" s="87" t="s">
        <v>224</v>
      </c>
      <c r="C47" s="82" t="s">
        <v>302</v>
      </c>
      <c r="D47" s="119">
        <f>C73</f>
        <v>1</v>
      </c>
      <c r="E47" s="69">
        <v>220</v>
      </c>
      <c r="F47" s="6">
        <f>D47*E47*1.5*G47</f>
        <v>660</v>
      </c>
      <c r="G47" s="6">
        <f>COUNTIF(H47:S47,"o")</f>
        <v>2</v>
      </c>
      <c r="H47" s="24"/>
      <c r="I47" s="24"/>
      <c r="J47" s="24"/>
      <c r="K47" s="24"/>
      <c r="L47" s="24"/>
      <c r="M47" s="24"/>
      <c r="N47" s="24"/>
      <c r="O47" s="24"/>
      <c r="P47" s="24"/>
      <c r="Q47" s="24" t="s">
        <v>97</v>
      </c>
      <c r="R47" s="24" t="s">
        <v>97</v>
      </c>
      <c r="S47" s="65"/>
      <c r="T47" s="76">
        <v>1</v>
      </c>
      <c r="U47" s="123">
        <v>220</v>
      </c>
      <c r="V47" s="55">
        <f>T47*U47*1.5*W47</f>
        <v>660</v>
      </c>
      <c r="W47" s="6">
        <f>COUNTIF(X47:AA47,"o")</f>
        <v>2</v>
      </c>
      <c r="X47" s="24"/>
      <c r="Y47" s="24"/>
      <c r="Z47" s="24" t="s">
        <v>97</v>
      </c>
      <c r="AA47" s="57" t="s">
        <v>97</v>
      </c>
      <c r="AB47" s="76"/>
      <c r="AC47" s="11"/>
      <c r="AD47" s="6">
        <f>AB47*AC47*1.5*AE47</f>
        <v>0</v>
      </c>
      <c r="AE47" s="6">
        <f>COUNTIF(AF47:AH47,"o")</f>
        <v>0</v>
      </c>
      <c r="AF47" s="65"/>
      <c r="AG47" s="24"/>
      <c r="AH47" s="57"/>
    </row>
    <row r="48" spans="1:34" x14ac:dyDescent="0.2">
      <c r="B48" s="89"/>
      <c r="C48" s="82" t="s">
        <v>303</v>
      </c>
      <c r="D48" s="119">
        <f>C74</f>
        <v>2</v>
      </c>
      <c r="E48" s="69">
        <v>170</v>
      </c>
      <c r="F48" s="6">
        <f>D48*E48*1.5*G48</f>
        <v>1020</v>
      </c>
      <c r="G48" s="6">
        <f>COUNTIF(H48:S48,"o")</f>
        <v>2</v>
      </c>
      <c r="H48" s="24"/>
      <c r="I48" s="24"/>
      <c r="J48" s="24"/>
      <c r="K48" s="24"/>
      <c r="L48" s="24"/>
      <c r="M48" s="24"/>
      <c r="N48" s="24"/>
      <c r="O48" s="24"/>
      <c r="P48" s="24"/>
      <c r="Q48" s="24" t="s">
        <v>97</v>
      </c>
      <c r="R48" s="24" t="s">
        <v>97</v>
      </c>
      <c r="S48" s="65"/>
      <c r="T48" s="76">
        <v>2</v>
      </c>
      <c r="U48" s="123">
        <v>170</v>
      </c>
      <c r="V48" s="55">
        <f>T48*U48*1.5*W48</f>
        <v>1020</v>
      </c>
      <c r="W48" s="6">
        <f>COUNTIF(X48:AA48,"o")</f>
        <v>2</v>
      </c>
      <c r="X48" s="24"/>
      <c r="Y48" s="24"/>
      <c r="Z48" s="24" t="s">
        <v>97</v>
      </c>
      <c r="AA48" s="57" t="s">
        <v>97</v>
      </c>
      <c r="AB48" s="76"/>
      <c r="AC48" s="11"/>
      <c r="AD48" s="6">
        <f>AB48*AC48*1.5*AE48</f>
        <v>0</v>
      </c>
      <c r="AE48" s="6">
        <f>COUNTIF(AF48:AH48,"o")</f>
        <v>0</v>
      </c>
      <c r="AF48" s="65"/>
      <c r="AG48" s="24"/>
      <c r="AH48" s="57"/>
    </row>
    <row r="49" spans="2:34" x14ac:dyDescent="0.2">
      <c r="B49" s="89"/>
      <c r="C49" s="82" t="s">
        <v>304</v>
      </c>
      <c r="D49" s="119">
        <f>C75</f>
        <v>0</v>
      </c>
      <c r="E49" s="69"/>
      <c r="F49" s="6">
        <f>D49*E49*1.5*G49</f>
        <v>0</v>
      </c>
      <c r="G49" s="6">
        <f>COUNTIF(H49:S49,"o")</f>
        <v>0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65"/>
      <c r="T49" s="76"/>
      <c r="U49" s="123"/>
      <c r="V49" s="55">
        <f>T49*U49*1.5*W49</f>
        <v>0</v>
      </c>
      <c r="W49" s="6">
        <f>COUNTIF(X49:AA49,"o")</f>
        <v>0</v>
      </c>
      <c r="X49" s="24"/>
      <c r="Y49" s="24"/>
      <c r="Z49" s="24"/>
      <c r="AA49" s="57"/>
      <c r="AB49" s="76"/>
      <c r="AC49" s="11"/>
      <c r="AD49" s="6">
        <f>AB49*AC49*1.5*AE49</f>
        <v>0</v>
      </c>
      <c r="AE49" s="6">
        <f>COUNTIF(AF49:AH49,"o")</f>
        <v>0</v>
      </c>
      <c r="AF49" s="65"/>
      <c r="AG49" s="24"/>
      <c r="AH49" s="57"/>
    </row>
    <row r="50" spans="2:34" x14ac:dyDescent="0.2">
      <c r="B50" s="89"/>
      <c r="C50" s="82" t="s">
        <v>305</v>
      </c>
      <c r="D50" s="119">
        <f>C76</f>
        <v>0</v>
      </c>
      <c r="E50" s="69"/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/>
      <c r="U50" s="80"/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/>
      <c r="AC50" s="11"/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 x14ac:dyDescent="0.2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10" customHeight="1" x14ac:dyDescent="0.2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 x14ac:dyDescent="0.2">
      <c r="B53" s="87" t="s">
        <v>226</v>
      </c>
      <c r="C53" s="82" t="s">
        <v>23</v>
      </c>
      <c r="D53" s="119">
        <f>C80</f>
        <v>1</v>
      </c>
      <c r="E53" s="69">
        <v>180</v>
      </c>
      <c r="F53" s="6">
        <f>D53*E53*1.5*G53</f>
        <v>1080</v>
      </c>
      <c r="G53" s="6">
        <f>COUNTIF(H53:S53,"o")</f>
        <v>4</v>
      </c>
      <c r="H53" s="24"/>
      <c r="I53" s="24"/>
      <c r="J53" s="24"/>
      <c r="K53" s="24"/>
      <c r="L53" s="24"/>
      <c r="M53" s="24"/>
      <c r="N53" s="24"/>
      <c r="O53" s="24" t="s">
        <v>97</v>
      </c>
      <c r="P53" s="24" t="s">
        <v>97</v>
      </c>
      <c r="Q53" s="24" t="s">
        <v>97</v>
      </c>
      <c r="R53" s="24" t="s">
        <v>97</v>
      </c>
      <c r="S53" s="65"/>
      <c r="T53" s="76">
        <v>1</v>
      </c>
      <c r="U53" s="123">
        <v>180</v>
      </c>
      <c r="V53" s="55">
        <f>T53*U53*1.5*W53</f>
        <v>1080</v>
      </c>
      <c r="W53" s="6">
        <f>COUNTIF(X53:AA53,"o")</f>
        <v>4</v>
      </c>
      <c r="X53" s="24" t="s">
        <v>97</v>
      </c>
      <c r="Y53" s="24" t="s">
        <v>97</v>
      </c>
      <c r="Z53" s="24" t="s">
        <v>97</v>
      </c>
      <c r="AA53" s="57" t="s">
        <v>97</v>
      </c>
      <c r="AB53" s="76"/>
      <c r="AC53" s="11"/>
      <c r="AD53" s="6">
        <f>AB53*AC53*1.5*AE53</f>
        <v>0</v>
      </c>
      <c r="AE53" s="6">
        <f>COUNTIF(AF53:AH53,"o")</f>
        <v>0</v>
      </c>
      <c r="AF53" s="65"/>
      <c r="AG53" s="24"/>
      <c r="AH53" s="57"/>
    </row>
    <row r="54" spans="2:34" x14ac:dyDescent="0.2">
      <c r="B54" s="89"/>
      <c r="C54" s="82" t="s">
        <v>307</v>
      </c>
      <c r="D54" s="119">
        <f>C81</f>
        <v>1</v>
      </c>
      <c r="E54" s="69">
        <v>220</v>
      </c>
      <c r="F54" s="6">
        <f>D54*E54*1.5*G54</f>
        <v>660</v>
      </c>
      <c r="G54" s="6">
        <f>COUNTIF(H54:S54,"o")</f>
        <v>2</v>
      </c>
      <c r="H54" s="24"/>
      <c r="I54" s="24"/>
      <c r="J54" s="24"/>
      <c r="K54" s="24"/>
      <c r="L54" s="24"/>
      <c r="M54" s="24"/>
      <c r="N54" s="24"/>
      <c r="O54" s="24"/>
      <c r="P54" s="24"/>
      <c r="Q54" s="24" t="s">
        <v>97</v>
      </c>
      <c r="R54" s="24" t="s">
        <v>97</v>
      </c>
      <c r="S54" s="65"/>
      <c r="T54" s="76">
        <v>1</v>
      </c>
      <c r="U54" s="123">
        <v>220</v>
      </c>
      <c r="V54" s="55">
        <f>T54*U54*1.5*W54</f>
        <v>660</v>
      </c>
      <c r="W54" s="6">
        <f>COUNTIF(X54:AA54,"o")</f>
        <v>2</v>
      </c>
      <c r="X54" s="24"/>
      <c r="Y54" s="24"/>
      <c r="Z54" s="24" t="s">
        <v>97</v>
      </c>
      <c r="AA54" s="57" t="s">
        <v>97</v>
      </c>
      <c r="AB54" s="76"/>
      <c r="AC54" s="11"/>
      <c r="AD54" s="6">
        <f>AB54*AC54*1.5*AE54</f>
        <v>0</v>
      </c>
      <c r="AE54" s="6">
        <f>COUNTIF(AF54:AH54,"o")</f>
        <v>0</v>
      </c>
      <c r="AF54" s="65"/>
      <c r="AG54" s="24"/>
      <c r="AH54" s="57"/>
    </row>
    <row r="55" spans="2:34" x14ac:dyDescent="0.2">
      <c r="B55" s="89"/>
      <c r="C55" s="82" t="s">
        <v>25</v>
      </c>
      <c r="D55" s="119">
        <f>C82</f>
        <v>1</v>
      </c>
      <c r="E55" s="69">
        <v>180</v>
      </c>
      <c r="F55" s="6">
        <f>D55*E55*1.5*G55</f>
        <v>1080</v>
      </c>
      <c r="G55" s="6">
        <f>COUNTIF(H55:S55,"o")</f>
        <v>4</v>
      </c>
      <c r="H55" s="24"/>
      <c r="I55" s="24"/>
      <c r="J55" s="24"/>
      <c r="K55" s="24"/>
      <c r="L55" s="24"/>
      <c r="M55" s="24"/>
      <c r="N55" s="24"/>
      <c r="O55" s="24" t="s">
        <v>97</v>
      </c>
      <c r="P55" s="24" t="s">
        <v>97</v>
      </c>
      <c r="Q55" s="24" t="s">
        <v>97</v>
      </c>
      <c r="R55" s="24" t="s">
        <v>97</v>
      </c>
      <c r="S55" s="65"/>
      <c r="T55" s="76">
        <v>1</v>
      </c>
      <c r="U55" s="123">
        <v>180</v>
      </c>
      <c r="V55" s="55">
        <f>T55*U55*1.5*W55</f>
        <v>1080</v>
      </c>
      <c r="W55" s="6">
        <f>COUNTIF(X55:AA55,"o")</f>
        <v>4</v>
      </c>
      <c r="X55" s="24" t="s">
        <v>97</v>
      </c>
      <c r="Y55" s="24" t="s">
        <v>97</v>
      </c>
      <c r="Z55" s="24" t="s">
        <v>97</v>
      </c>
      <c r="AA55" s="57" t="s">
        <v>97</v>
      </c>
      <c r="AB55" s="76"/>
      <c r="AC55" s="11"/>
      <c r="AD55" s="6">
        <f>AB55*AC55*1.5*AE55</f>
        <v>0</v>
      </c>
      <c r="AE55" s="6">
        <f>COUNTIF(AF55:AH55,"o")</f>
        <v>0</v>
      </c>
      <c r="AF55" s="65"/>
      <c r="AG55" s="24"/>
      <c r="AH55" s="57"/>
    </row>
    <row r="56" spans="2:34" x14ac:dyDescent="0.2">
      <c r="B56" s="88"/>
      <c r="C56" s="82" t="s">
        <v>26</v>
      </c>
      <c r="D56" s="119">
        <f>C83</f>
        <v>1</v>
      </c>
      <c r="E56" s="69">
        <v>180</v>
      </c>
      <c r="F56" s="6">
        <f>D56*E56*1.5*G56</f>
        <v>1080</v>
      </c>
      <c r="G56" s="6">
        <f>COUNTIF(H56:S56,"o")</f>
        <v>4</v>
      </c>
      <c r="H56" s="24"/>
      <c r="I56" s="24"/>
      <c r="J56" s="24"/>
      <c r="K56" s="24"/>
      <c r="L56" s="24"/>
      <c r="M56" s="24"/>
      <c r="N56" s="24"/>
      <c r="O56" s="24" t="s">
        <v>97</v>
      </c>
      <c r="P56" s="24" t="s">
        <v>97</v>
      </c>
      <c r="Q56" s="24" t="s">
        <v>97</v>
      </c>
      <c r="R56" s="24" t="s">
        <v>97</v>
      </c>
      <c r="S56" s="65"/>
      <c r="T56" s="76">
        <v>1</v>
      </c>
      <c r="U56" s="123">
        <v>180</v>
      </c>
      <c r="V56" s="55">
        <f>T56*U56*1.5*W56</f>
        <v>1080</v>
      </c>
      <c r="W56" s="6">
        <f>COUNTIF(X56:AA56,"o")</f>
        <v>4</v>
      </c>
      <c r="X56" s="24" t="s">
        <v>97</v>
      </c>
      <c r="Y56" s="24" t="s">
        <v>97</v>
      </c>
      <c r="Z56" s="24" t="s">
        <v>97</v>
      </c>
      <c r="AA56" s="57" t="s">
        <v>97</v>
      </c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 x14ac:dyDescent="0.2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 x14ac:dyDescent="0.2">
      <c r="B58" s="87" t="s">
        <v>34</v>
      </c>
      <c r="C58" s="82" t="s">
        <v>308</v>
      </c>
      <c r="D58" s="119">
        <f>C86</f>
        <v>0</v>
      </c>
      <c r="E58" s="69"/>
      <c r="F58" s="6">
        <f>D58*E58*1.5*G58</f>
        <v>0</v>
      </c>
      <c r="G58" s="6">
        <f>COUNTIF(H58:S58,"o")</f>
        <v>0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5"/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 x14ac:dyDescent="0.2">
      <c r="B59" s="89"/>
      <c r="C59" s="82" t="s">
        <v>309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/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 x14ac:dyDescent="0.2">
      <c r="B60" s="88"/>
      <c r="C60" s="82" t="s">
        <v>342</v>
      </c>
      <c r="D60" s="119">
        <f>C88</f>
        <v>0</v>
      </c>
      <c r="E60" s="69"/>
      <c r="F60" s="6">
        <f>D60*E60*1.5*G60</f>
        <v>0</v>
      </c>
      <c r="G60" s="6">
        <f>COUNTIF(H60:S60,"o")</f>
        <v>0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5"/>
      <c r="T60" s="76"/>
      <c r="U60" s="80"/>
      <c r="V60" s="55">
        <f>T60*U60*1.5*W60</f>
        <v>0</v>
      </c>
      <c r="W60" s="6">
        <f>COUNTIF(X60:AA60,"o")</f>
        <v>0</v>
      </c>
      <c r="X60" s="24"/>
      <c r="Y60" s="24"/>
      <c r="Z60" s="24"/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 x14ac:dyDescent="0.25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 x14ac:dyDescent="0.2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7" thickBot="1" x14ac:dyDescent="0.25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7" thickBot="1" x14ac:dyDescent="0.25">
      <c r="B64" s="144" t="s">
        <v>336</v>
      </c>
      <c r="C64" s="145">
        <f>SUM(C66,C72,C79,C85)</f>
        <v>8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 x14ac:dyDescent="0.2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 x14ac:dyDescent="0.2">
      <c r="B66" s="102" t="s">
        <v>337</v>
      </c>
      <c r="C66" s="142">
        <f>SUM($C$67:$C$70)</f>
        <v>1</v>
      </c>
      <c r="D66" s="268"/>
      <c r="E66" s="268"/>
      <c r="F66" s="268"/>
      <c r="G66" s="26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 x14ac:dyDescent="0.2">
      <c r="B67" s="103" t="s">
        <v>301</v>
      </c>
      <c r="C67" s="117">
        <v>1</v>
      </c>
      <c r="D67" s="268" t="s">
        <v>412</v>
      </c>
      <c r="E67" s="268"/>
      <c r="F67" s="268"/>
      <c r="G67" s="26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 x14ac:dyDescent="0.2">
      <c r="B68" s="103" t="s">
        <v>340</v>
      </c>
      <c r="C68" s="117"/>
      <c r="D68" s="268"/>
      <c r="E68" s="268"/>
      <c r="F68" s="268"/>
      <c r="G68" s="26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 x14ac:dyDescent="0.2">
      <c r="B69" s="103" t="s">
        <v>203</v>
      </c>
      <c r="C69" s="117"/>
      <c r="D69" s="268"/>
      <c r="E69" s="268"/>
      <c r="F69" s="268"/>
      <c r="G69" s="26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 x14ac:dyDescent="0.2">
      <c r="B70" s="114" t="s">
        <v>9</v>
      </c>
      <c r="C70" s="117"/>
      <c r="D70" s="268"/>
      <c r="E70" s="268"/>
      <c r="F70" s="268"/>
      <c r="G70" s="26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 x14ac:dyDescent="0.2">
      <c r="B71" s="113"/>
      <c r="C71" s="118"/>
      <c r="D71" s="280"/>
      <c r="E71" s="280"/>
      <c r="F71" s="280"/>
      <c r="G71" s="28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 x14ac:dyDescent="0.2">
      <c r="B72" s="115" t="s">
        <v>224</v>
      </c>
      <c r="C72" s="86">
        <f>SUM($C$73:$C$77)</f>
        <v>3</v>
      </c>
      <c r="D72" s="268"/>
      <c r="E72" s="268"/>
      <c r="F72" s="268"/>
      <c r="G72" s="26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 x14ac:dyDescent="0.2">
      <c r="B73" s="103" t="s">
        <v>302</v>
      </c>
      <c r="C73" s="117">
        <v>1</v>
      </c>
      <c r="D73" s="279" t="s">
        <v>43</v>
      </c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 x14ac:dyDescent="0.2">
      <c r="B74" s="103" t="s">
        <v>303</v>
      </c>
      <c r="C74" s="117">
        <v>2</v>
      </c>
      <c r="D74" s="279" t="s">
        <v>413</v>
      </c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 x14ac:dyDescent="0.2">
      <c r="B75" s="103" t="s">
        <v>304</v>
      </c>
      <c r="C75" s="117"/>
      <c r="D75" s="279"/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 x14ac:dyDescent="0.2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 x14ac:dyDescent="0.2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 x14ac:dyDescent="0.2">
      <c r="B78" s="113"/>
      <c r="C78" s="118"/>
      <c r="D78" s="280"/>
      <c r="E78" s="280"/>
      <c r="F78" s="280"/>
      <c r="G78" s="28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 x14ac:dyDescent="0.2">
      <c r="B79" s="115" t="s">
        <v>338</v>
      </c>
      <c r="C79" s="86">
        <f>SUM($C$80:$C$83)</f>
        <v>4</v>
      </c>
      <c r="D79" s="268"/>
      <c r="E79" s="268"/>
      <c r="F79" s="268"/>
      <c r="G79" s="26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 x14ac:dyDescent="0.2">
      <c r="B80" s="103" t="s">
        <v>23</v>
      </c>
      <c r="C80" s="117">
        <v>1</v>
      </c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 x14ac:dyDescent="0.2">
      <c r="B81" s="103" t="s">
        <v>24</v>
      </c>
      <c r="C81" s="117">
        <v>1</v>
      </c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 x14ac:dyDescent="0.2">
      <c r="B82" s="103" t="s">
        <v>25</v>
      </c>
      <c r="C82" s="117">
        <v>1</v>
      </c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 x14ac:dyDescent="0.2">
      <c r="B83" s="114" t="s">
        <v>26</v>
      </c>
      <c r="C83" s="117">
        <v>1</v>
      </c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 x14ac:dyDescent="0.2">
      <c r="B84" s="113"/>
      <c r="C84" s="118"/>
      <c r="D84" s="280"/>
      <c r="E84" s="280"/>
      <c r="F84" s="280"/>
      <c r="G84" s="28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 x14ac:dyDescent="0.2">
      <c r="B85" s="115" t="s">
        <v>34</v>
      </c>
      <c r="C85" s="86">
        <f>SUM($C$86:$C$90)</f>
        <v>0</v>
      </c>
      <c r="D85" s="268"/>
      <c r="E85" s="268"/>
      <c r="F85" s="268"/>
      <c r="G85" s="26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 x14ac:dyDescent="0.2">
      <c r="B86" s="103" t="s">
        <v>308</v>
      </c>
      <c r="C86" s="117"/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 x14ac:dyDescent="0.2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 x14ac:dyDescent="0.2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 x14ac:dyDescent="0.2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 x14ac:dyDescent="0.2">
      <c r="B90" s="103" t="s">
        <v>410</v>
      </c>
      <c r="C90" s="117"/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 x14ac:dyDescent="0.2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 x14ac:dyDescent="0.2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 x14ac:dyDescent="0.2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 x14ac:dyDescent="0.2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 x14ac:dyDescent="0.2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 x14ac:dyDescent="0.2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 x14ac:dyDescent="0.2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 x14ac:dyDescent="0.2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 x14ac:dyDescent="0.2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 x14ac:dyDescent="0.2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 x14ac:dyDescent="0.2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 x14ac:dyDescent="0.2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B3:G3"/>
    <mergeCell ref="B4:G4"/>
    <mergeCell ref="A17:B17"/>
    <mergeCell ref="T36:AA36"/>
    <mergeCell ref="AB36:AH36"/>
    <mergeCell ref="D66:G66"/>
    <mergeCell ref="D67:G67"/>
    <mergeCell ref="D68:G68"/>
    <mergeCell ref="E36:S36"/>
    <mergeCell ref="D80:G80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7:G87"/>
    <mergeCell ref="D88:G88"/>
    <mergeCell ref="D89:G89"/>
    <mergeCell ref="D90:G90"/>
    <mergeCell ref="D81:G81"/>
    <mergeCell ref="D82:G82"/>
    <mergeCell ref="D83:G83"/>
    <mergeCell ref="D84:G84"/>
    <mergeCell ref="D85:G85"/>
    <mergeCell ref="D86:G86"/>
  </mergeCells>
  <conditionalFormatting sqref="H38:S39 H41:S45 H47:S51 H53:S56 H62:V63 H58:S61 U59:V61 U38:V39 V58 V53:V56 V51 U50:V50 V47:V49 U41:V45 H75:V78 H64:S74 H79:S101">
    <cfRule type="containsText" dxfId="47" priority="8" operator="containsText" text="n">
      <formula>NOT(ISERROR(SEARCH("n",H38)))</formula>
    </cfRule>
    <cfRule type="containsText" dxfId="46" priority="9" operator="containsText" text="o">
      <formula>NOT(ISERROR(SEARCH("o",H38)))</formula>
    </cfRule>
  </conditionalFormatting>
  <conditionalFormatting sqref="H38:S39 H41:S45 H47:S51 H53:S56 H62:V63 H58:S61 U59:V61 U38:V39 V58 V53:V56 V51 U50:V50 V47:V49 U41:V45 H75:V78 H64:S74 H79:S101">
    <cfRule type="containsText" dxfId="45" priority="7" operator="containsText" text="x">
      <formula>NOT(ISERROR(SEARCH("x",H38)))</formula>
    </cfRule>
  </conditionalFormatting>
  <conditionalFormatting sqref="X58:AB61 X53:AB56 X47:AB51 X41:AB45 X38:AB39">
    <cfRule type="containsText" dxfId="44" priority="5" operator="containsText" text="n">
      <formula>NOT(ISERROR(SEARCH("n",X38)))</formula>
    </cfRule>
    <cfRule type="containsText" dxfId="43" priority="6" operator="containsText" text="o">
      <formula>NOT(ISERROR(SEARCH("o",X38)))</formula>
    </cfRule>
  </conditionalFormatting>
  <conditionalFormatting sqref="X58:AB61 X53:AB56 X47:AB51 X41:AB45 X38:AB39">
    <cfRule type="containsText" dxfId="42" priority="4" operator="containsText" text="x">
      <formula>NOT(ISERROR(SEARCH("x",X38)))</formula>
    </cfRule>
  </conditionalFormatting>
  <conditionalFormatting sqref="AF38:AH39 AF41:AH45 AF58:AH60 AF53:AH56 AF47:AH51">
    <cfRule type="containsText" dxfId="41" priority="2" operator="containsText" text="n">
      <formula>NOT(ISERROR(SEARCH("n",AF38)))</formula>
    </cfRule>
    <cfRule type="containsText" dxfId="40" priority="3" operator="containsText" text="o">
      <formula>NOT(ISERROR(SEARCH("o",AF38)))</formula>
    </cfRule>
  </conditionalFormatting>
  <conditionalFormatting sqref="AF38:AH39 AF41:AH45 AF58:AH60 AF53:AH56 AF47:AH51">
    <cfRule type="containsText" dxfId="39" priority="1" operator="containsText" text="x">
      <formula>NOT(ISERROR(SEARCH("x",AF38)))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9135F10-DE7B-8E43-B120-2386019830AF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  <x14:dataValidation type="list" allowBlank="1" showInputMessage="1" showErrorMessage="1" xr:uid="{0358D058-B66D-FF46-9667-BF1834A237E5}">
          <x14:formula1>
            <xm:f>Projets!$C$4:$C$26</xm:f>
          </x14:formula1>
          <xm:sqref>B3</xm:sqref>
        </x14:dataValidation>
        <x14:dataValidation type="list" allowBlank="1" showInputMessage="1" showErrorMessage="1" xr:uid="{15B33E23-355A-2142-9C77-F3597094B21B}">
          <x14:formula1>
            <xm:f>Projets!$D$4:$D$26</xm:f>
          </x14:formula1>
          <xm:sqref>B4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07EA7-3866-6D47-B3EA-5B1C846A181E}">
  <sheetPr codeName="Feuil7"/>
  <dimension ref="A1:AG95"/>
  <sheetViews>
    <sheetView workbookViewId="0">
      <selection activeCell="B10" sqref="B10"/>
    </sheetView>
  </sheetViews>
  <sheetFormatPr baseColWidth="10" defaultRowHeight="16" x14ac:dyDescent="0.2"/>
  <cols>
    <col min="1" max="1" width="19.5" style="43" customWidth="1"/>
    <col min="2" max="2" width="13.33203125" style="43" customWidth="1"/>
    <col min="3" max="3" width="9.83203125" style="2" customWidth="1"/>
    <col min="4" max="4" width="17.5" customWidth="1"/>
    <col min="5" max="5" width="9" customWidth="1"/>
    <col min="6" max="6" width="8.83203125" customWidth="1"/>
    <col min="7" max="18" width="2.83203125" customWidth="1"/>
    <col min="19" max="19" width="7" customWidth="1"/>
    <col min="20" max="20" width="7.1640625" customWidth="1"/>
    <col min="21" max="21" width="7.5" customWidth="1"/>
    <col min="22" max="22" width="6.1640625" customWidth="1"/>
    <col min="23" max="26" width="2.83203125" customWidth="1"/>
    <col min="27" max="27" width="5.33203125" customWidth="1"/>
    <col min="28" max="28" width="7.33203125" customWidth="1"/>
    <col min="29" max="29" width="7.83203125" customWidth="1"/>
    <col min="30" max="30" width="5.5" customWidth="1"/>
    <col min="31" max="33" width="2.83203125" customWidth="1"/>
  </cols>
  <sheetData>
    <row r="1" spans="1:12" ht="46" customHeight="1" x14ac:dyDescent="0.2">
      <c r="A1" s="111" t="s">
        <v>169</v>
      </c>
      <c r="B1" s="112"/>
      <c r="C1" s="284" t="s">
        <v>137</v>
      </c>
      <c r="D1" s="285"/>
      <c r="E1" s="285"/>
      <c r="F1" s="285"/>
      <c r="G1" s="285"/>
      <c r="H1" s="285"/>
      <c r="I1" s="285"/>
      <c r="J1" s="285"/>
      <c r="K1" s="285"/>
      <c r="L1" s="285"/>
    </row>
    <row r="3" spans="1:12" x14ac:dyDescent="0.2">
      <c r="A3" s="102" t="s">
        <v>100</v>
      </c>
      <c r="B3" s="269" t="s">
        <v>137</v>
      </c>
      <c r="C3" s="270"/>
      <c r="D3" s="270"/>
      <c r="E3" s="270"/>
      <c r="F3" s="270"/>
      <c r="G3" s="270"/>
      <c r="H3" s="270"/>
      <c r="I3" s="270"/>
      <c r="J3" s="270"/>
      <c r="K3" s="270"/>
      <c r="L3" s="271"/>
    </row>
    <row r="4" spans="1:12" x14ac:dyDescent="0.2">
      <c r="A4" s="102" t="s">
        <v>101</v>
      </c>
      <c r="B4" s="269" t="s">
        <v>185</v>
      </c>
      <c r="C4" s="270"/>
      <c r="D4" s="270"/>
      <c r="E4" s="270"/>
      <c r="F4" s="270"/>
      <c r="G4" s="270"/>
      <c r="H4" s="270"/>
      <c r="I4" s="270"/>
      <c r="J4" s="270"/>
      <c r="K4" s="270"/>
      <c r="L4" s="271"/>
    </row>
    <row r="5" spans="1:12" x14ac:dyDescent="0.2">
      <c r="A5" s="84"/>
      <c r="B5" s="84"/>
      <c r="C5" s="136"/>
      <c r="D5" s="8"/>
      <c r="E5" s="8"/>
      <c r="F5" s="8"/>
    </row>
    <row r="6" spans="1:12" x14ac:dyDescent="0.2">
      <c r="A6" s="84"/>
      <c r="B6" s="84"/>
      <c r="C6" s="136"/>
      <c r="D6" s="8"/>
      <c r="E6" s="8"/>
      <c r="F6" s="8"/>
    </row>
    <row r="7" spans="1:12" x14ac:dyDescent="0.2">
      <c r="A7" s="109" t="s">
        <v>333</v>
      </c>
      <c r="B7" s="120">
        <f>B58</f>
        <v>5</v>
      </c>
      <c r="C7" s="136"/>
    </row>
    <row r="8" spans="1:12" x14ac:dyDescent="0.2">
      <c r="A8" s="101" t="s">
        <v>341</v>
      </c>
      <c r="B8" s="99">
        <f>B59</f>
        <v>1</v>
      </c>
      <c r="C8" s="136"/>
    </row>
    <row r="9" spans="1:12" x14ac:dyDescent="0.2">
      <c r="A9" s="101" t="s">
        <v>103</v>
      </c>
      <c r="B9" s="9">
        <v>2</v>
      </c>
      <c r="C9" s="136"/>
    </row>
    <row r="10" spans="1:12" x14ac:dyDescent="0.2">
      <c r="A10" s="101" t="s">
        <v>104</v>
      </c>
      <c r="B10" s="99">
        <f>B65</f>
        <v>4</v>
      </c>
      <c r="C10" s="136"/>
    </row>
    <row r="11" spans="1:12" x14ac:dyDescent="0.2">
      <c r="A11" s="101" t="s">
        <v>168</v>
      </c>
      <c r="B11" s="99">
        <f>B72</f>
        <v>0</v>
      </c>
      <c r="C11" s="136"/>
    </row>
    <row r="12" spans="1:12" x14ac:dyDescent="0.2">
      <c r="A12" s="101" t="s">
        <v>34</v>
      </c>
      <c r="B12" s="99">
        <f>B78</f>
        <v>0</v>
      </c>
      <c r="C12" s="136"/>
    </row>
    <row r="15" spans="1:12" ht="24" customHeight="1" x14ac:dyDescent="0.2">
      <c r="A15" s="110" t="s">
        <v>105</v>
      </c>
      <c r="B15" s="104">
        <f>SUM(E32:E33,E35:E39,E41:E45,E47:E50,E52:E54)</f>
        <v>3975</v>
      </c>
      <c r="E15" s="121" t="s">
        <v>102</v>
      </c>
      <c r="F15" s="121" t="s">
        <v>331</v>
      </c>
    </row>
    <row r="16" spans="1:12" x14ac:dyDescent="0.2">
      <c r="A16" s="103" t="s">
        <v>321</v>
      </c>
      <c r="B16" s="71">
        <f>SUM(E32:E33,E35:E39)+(SUM(D41*C41,D42*C42,D43*C43,D44*C44,D45*C45,D47*C47,D48*C48,D49*C49,D50*C50,D52*C52,D53*C53,D54*C54)*1.5)</f>
        <v>1950</v>
      </c>
      <c r="D16" s="100" t="s">
        <v>325</v>
      </c>
      <c r="E16" s="99">
        <f>SUM(S32:S33,S35:S39,S41:S45,S47:S50,S52:S54)</f>
        <v>3</v>
      </c>
      <c r="F16" s="6">
        <f>SUM(U32:U33,U35:U39,U41:U45,U47:U50,U52:U54)</f>
        <v>0</v>
      </c>
    </row>
    <row r="17" spans="1:33" x14ac:dyDescent="0.2">
      <c r="A17" s="103" t="s">
        <v>201</v>
      </c>
      <c r="B17" s="71">
        <f>SUM(E35:E39)</f>
        <v>600</v>
      </c>
      <c r="D17" s="49" t="s">
        <v>103</v>
      </c>
      <c r="E17" s="99">
        <f>SUM(S35:S39)</f>
        <v>2</v>
      </c>
      <c r="F17" s="6">
        <f>SUM(U35:U39)</f>
        <v>0</v>
      </c>
    </row>
    <row r="18" spans="1:33" x14ac:dyDescent="0.2">
      <c r="A18" s="103" t="s">
        <v>322</v>
      </c>
      <c r="B18" s="71">
        <f>SUM(C41*D41,C42*D42,C43*D43,C44*D44,C45*D45,C47*D47,C48*D48,C49*D49,C50*D50,C52*D52,C53*D53,C54*D54)*1.5</f>
        <v>1050</v>
      </c>
      <c r="D18" s="6" t="s">
        <v>343</v>
      </c>
      <c r="E18" s="9"/>
      <c r="F18" s="9"/>
    </row>
    <row r="19" spans="1:33" x14ac:dyDescent="0.2">
      <c r="A19" s="103" t="s">
        <v>323</v>
      </c>
      <c r="B19" s="71">
        <f>(SUM(C41*D41,C42*D42,C43*D43,C44*D44,C45*D45)*1.5)+(D52*1.5)</f>
        <v>1050</v>
      </c>
    </row>
    <row r="20" spans="1:33" x14ac:dyDescent="0.2">
      <c r="A20" s="103" t="s">
        <v>324</v>
      </c>
      <c r="B20" s="71">
        <f>SUM(C41*D41,C42*D42)*1.5</f>
        <v>1050</v>
      </c>
    </row>
    <row r="21" spans="1:33" x14ac:dyDescent="0.2">
      <c r="A21" s="103" t="s">
        <v>327</v>
      </c>
      <c r="B21" s="71">
        <f>(SUM(C47:C50)*D49*1.5)+(D52*1.5)</f>
        <v>0</v>
      </c>
      <c r="D21" s="100" t="s">
        <v>326</v>
      </c>
      <c r="E21" s="99">
        <f>SUM(AA32:AA33,AA35:AA39,AA41:AA45,AA47:AA50,AA52:AA54)</f>
        <v>1</v>
      </c>
      <c r="F21" s="6">
        <f>SUM(AC32:AC33:AC35:AC39,AC41:AC45,AC47:AC50,AC52:AC54)</f>
        <v>0</v>
      </c>
    </row>
    <row r="22" spans="1:33" x14ac:dyDescent="0.2">
      <c r="D22" s="72" t="s">
        <v>103</v>
      </c>
      <c r="E22" s="99">
        <f>SUM(AA35:AA39)</f>
        <v>0</v>
      </c>
      <c r="F22" s="6">
        <f>SUM(AB35:AB39)</f>
        <v>0</v>
      </c>
    </row>
    <row r="23" spans="1:33" ht="16" customHeight="1" x14ac:dyDescent="0.2">
      <c r="A23" s="103" t="s">
        <v>167</v>
      </c>
      <c r="B23" s="105"/>
      <c r="C23" s="122"/>
      <c r="D23" s="6" t="s">
        <v>344</v>
      </c>
      <c r="E23" s="9"/>
      <c r="F23" s="9"/>
    </row>
    <row r="24" spans="1:33" x14ac:dyDescent="0.2">
      <c r="A24" s="101" t="s">
        <v>202</v>
      </c>
      <c r="B24" s="105"/>
      <c r="C24" s="122"/>
    </row>
    <row r="25" spans="1:33" x14ac:dyDescent="0.2">
      <c r="C25" s="136"/>
    </row>
    <row r="28" spans="1:33" ht="17" customHeight="1" thickBot="1" x14ac:dyDescent="0.25"/>
    <row r="29" spans="1:33" ht="23" customHeight="1" thickBot="1" x14ac:dyDescent="0.25">
      <c r="D29" s="286" t="s">
        <v>317</v>
      </c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7"/>
      <c r="T29" s="287"/>
      <c r="U29" s="287"/>
      <c r="V29" s="287"/>
      <c r="W29" s="287"/>
      <c r="X29" s="287"/>
      <c r="Y29" s="287"/>
      <c r="Z29" s="287"/>
      <c r="AA29" s="288"/>
      <c r="AB29" s="288"/>
      <c r="AC29" s="288"/>
      <c r="AD29" s="288"/>
      <c r="AE29" s="288"/>
      <c r="AF29" s="288"/>
      <c r="AG29" s="289"/>
    </row>
    <row r="30" spans="1:33" x14ac:dyDescent="0.2">
      <c r="D30" s="274" t="s">
        <v>318</v>
      </c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73"/>
      <c r="T30" s="74"/>
      <c r="U30" s="290" t="s">
        <v>319</v>
      </c>
      <c r="V30" s="290"/>
      <c r="W30" s="290"/>
      <c r="X30" s="290"/>
      <c r="Y30" s="290"/>
      <c r="Z30" s="291"/>
      <c r="AA30" s="276" t="s">
        <v>320</v>
      </c>
      <c r="AB30" s="277"/>
      <c r="AC30" s="277"/>
      <c r="AD30" s="277"/>
      <c r="AE30" s="277"/>
      <c r="AF30" s="277"/>
      <c r="AG30" s="278"/>
    </row>
    <row r="31" spans="1:33" ht="48" customHeight="1" x14ac:dyDescent="0.2">
      <c r="B31" s="90" t="s">
        <v>225</v>
      </c>
      <c r="C31" s="91" t="s">
        <v>223</v>
      </c>
      <c r="D31" s="92" t="s">
        <v>310</v>
      </c>
      <c r="E31" s="93" t="s">
        <v>328</v>
      </c>
      <c r="F31" s="94" t="s">
        <v>227</v>
      </c>
      <c r="G31" s="94" t="s">
        <v>315</v>
      </c>
      <c r="H31" s="94" t="s">
        <v>314</v>
      </c>
      <c r="I31" s="94" t="s">
        <v>313</v>
      </c>
      <c r="J31" s="94" t="s">
        <v>312</v>
      </c>
      <c r="K31" s="94" t="s">
        <v>311</v>
      </c>
      <c r="L31" s="94" t="s">
        <v>27</v>
      </c>
      <c r="M31" s="94" t="s">
        <v>2</v>
      </c>
      <c r="N31" s="94" t="s">
        <v>3</v>
      </c>
      <c r="O31" s="94" t="s">
        <v>4</v>
      </c>
      <c r="P31" s="94" t="s">
        <v>5</v>
      </c>
      <c r="Q31" s="94" t="s">
        <v>108</v>
      </c>
      <c r="R31" s="95" t="s">
        <v>316</v>
      </c>
      <c r="S31" s="96" t="s">
        <v>223</v>
      </c>
      <c r="T31" s="94" t="s">
        <v>330</v>
      </c>
      <c r="U31" s="97" t="s">
        <v>329</v>
      </c>
      <c r="V31" s="94" t="s">
        <v>227</v>
      </c>
      <c r="W31" s="94" t="s">
        <v>3</v>
      </c>
      <c r="X31" s="94" t="s">
        <v>4</v>
      </c>
      <c r="Y31" s="94" t="s">
        <v>5</v>
      </c>
      <c r="Z31" s="98" t="s">
        <v>108</v>
      </c>
      <c r="AA31" s="96" t="s">
        <v>223</v>
      </c>
      <c r="AB31" s="94" t="s">
        <v>330</v>
      </c>
      <c r="AC31" s="93" t="s">
        <v>329</v>
      </c>
      <c r="AD31" s="94" t="s">
        <v>227</v>
      </c>
      <c r="AE31" s="95" t="s">
        <v>4</v>
      </c>
      <c r="AF31" s="94" t="s">
        <v>5</v>
      </c>
      <c r="AG31" s="98" t="s">
        <v>108</v>
      </c>
    </row>
    <row r="32" spans="1:33" x14ac:dyDescent="0.2">
      <c r="A32" s="87" t="s">
        <v>341</v>
      </c>
      <c r="B32" s="82" t="s">
        <v>301</v>
      </c>
      <c r="C32" s="119">
        <f>B60</f>
        <v>1</v>
      </c>
      <c r="D32" s="69">
        <v>200</v>
      </c>
      <c r="E32" s="6">
        <f>C32*D32*1.5</f>
        <v>300</v>
      </c>
      <c r="F32" s="6">
        <f>COUNTIF(G32:R32,"o")</f>
        <v>2</v>
      </c>
      <c r="G32" s="24"/>
      <c r="H32" s="24"/>
      <c r="I32" s="24"/>
      <c r="J32" s="24"/>
      <c r="K32" s="24"/>
      <c r="L32" s="24"/>
      <c r="M32" s="24"/>
      <c r="N32" s="24"/>
      <c r="O32" s="24" t="s">
        <v>97</v>
      </c>
      <c r="P32" s="24" t="s">
        <v>97</v>
      </c>
      <c r="Q32" s="24"/>
      <c r="R32" s="65"/>
      <c r="S32" s="79">
        <f>B59</f>
        <v>1</v>
      </c>
      <c r="T32" s="80"/>
      <c r="U32" s="55">
        <f>S32*T32*1.5</f>
        <v>0</v>
      </c>
      <c r="V32" s="6">
        <f>COUNTIF(W32:Z32,"o")</f>
        <v>0</v>
      </c>
      <c r="W32" s="24"/>
      <c r="X32" s="24"/>
      <c r="Y32" s="24"/>
      <c r="Z32" s="57"/>
      <c r="AA32" s="79">
        <f>B60</f>
        <v>1</v>
      </c>
      <c r="AB32" s="11"/>
      <c r="AC32" s="6">
        <f>AA32*AB32*1.5</f>
        <v>0</v>
      </c>
      <c r="AD32" s="6">
        <f>COUNTIF(AE32:AG32,"o")</f>
        <v>0</v>
      </c>
      <c r="AE32" s="65"/>
      <c r="AF32" s="24"/>
      <c r="AG32" s="57"/>
    </row>
    <row r="33" spans="1:33" x14ac:dyDescent="0.2">
      <c r="A33" s="106" t="s">
        <v>334</v>
      </c>
      <c r="B33" s="82"/>
      <c r="C33" s="117">
        <f>B61</f>
        <v>0</v>
      </c>
      <c r="D33" s="69"/>
      <c r="E33" s="6">
        <f>C33*D33*1.5</f>
        <v>0</v>
      </c>
      <c r="F33" s="6">
        <f>COUNTIF(G33:R33,"o")</f>
        <v>0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65"/>
      <c r="S33" s="76"/>
      <c r="T33" s="80"/>
      <c r="U33" s="55">
        <f>S33*T33*1.5</f>
        <v>0</v>
      </c>
      <c r="V33" s="6">
        <f>COUNTIF(W33:Z33,"o")</f>
        <v>0</v>
      </c>
      <c r="W33" s="24"/>
      <c r="X33" s="24"/>
      <c r="Y33" s="24"/>
      <c r="Z33" s="57"/>
      <c r="AA33" s="76"/>
      <c r="AB33" s="11"/>
      <c r="AC33" s="6">
        <f>AA33*AB33*1.5</f>
        <v>0</v>
      </c>
      <c r="AD33" s="6">
        <f>COUNTIF(AE33:AG33,"o")</f>
        <v>0</v>
      </c>
      <c r="AE33" s="65"/>
      <c r="AF33" s="24"/>
      <c r="AG33" s="57"/>
    </row>
    <row r="34" spans="1:33" ht="9" customHeight="1" x14ac:dyDescent="0.2">
      <c r="A34" s="85"/>
      <c r="B34" s="50"/>
      <c r="C34" s="68"/>
      <c r="D34" s="63"/>
      <c r="E34" s="7"/>
      <c r="F34" s="7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66"/>
      <c r="S34" s="77"/>
      <c r="T34" s="81"/>
      <c r="U34" s="56"/>
      <c r="V34" s="7"/>
      <c r="W34" s="52"/>
      <c r="X34" s="52"/>
      <c r="Y34" s="52"/>
      <c r="Z34" s="58"/>
      <c r="AA34" s="77"/>
      <c r="AB34" s="56"/>
      <c r="AC34" s="7"/>
      <c r="AD34" s="7"/>
      <c r="AE34" s="66"/>
      <c r="AF34" s="52"/>
      <c r="AG34" s="58"/>
    </row>
    <row r="35" spans="1:33" x14ac:dyDescent="0.2">
      <c r="A35" s="87" t="s">
        <v>103</v>
      </c>
      <c r="B35" s="82"/>
      <c r="C35" s="67">
        <v>1</v>
      </c>
      <c r="D35" s="69">
        <v>150</v>
      </c>
      <c r="E35" s="6">
        <f>C35*D35*1.5</f>
        <v>225</v>
      </c>
      <c r="F35" s="6">
        <f>COUNTIF(G35:R35,"o")</f>
        <v>4</v>
      </c>
      <c r="G35" s="24"/>
      <c r="H35" s="24"/>
      <c r="I35" s="24"/>
      <c r="J35" s="24"/>
      <c r="K35" s="24"/>
      <c r="L35" s="24"/>
      <c r="M35" s="24"/>
      <c r="N35" s="24"/>
      <c r="O35" s="24" t="s">
        <v>97</v>
      </c>
      <c r="P35" s="24" t="s">
        <v>97</v>
      </c>
      <c r="Q35" s="24" t="s">
        <v>97</v>
      </c>
      <c r="R35" s="65" t="s">
        <v>97</v>
      </c>
      <c r="S35" s="79">
        <f>C35</f>
        <v>1</v>
      </c>
      <c r="T35" s="80"/>
      <c r="U35" s="55">
        <f>S35*T35*1.5</f>
        <v>0</v>
      </c>
      <c r="V35" s="6">
        <f>COUNTIF(W35:Z35,"o")</f>
        <v>0</v>
      </c>
      <c r="W35" s="24"/>
      <c r="X35" s="24"/>
      <c r="Y35" s="24"/>
      <c r="Z35" s="57"/>
      <c r="AA35" s="79"/>
      <c r="AB35" s="11"/>
      <c r="AC35" s="6">
        <f>AA35*AB35*1.5</f>
        <v>0</v>
      </c>
      <c r="AD35" s="6">
        <f>COUNTIF(AE35:AG35,"o")</f>
        <v>0</v>
      </c>
      <c r="AE35" s="65"/>
      <c r="AF35" s="24"/>
      <c r="AG35" s="57"/>
    </row>
    <row r="36" spans="1:33" x14ac:dyDescent="0.2">
      <c r="A36" s="107" t="s">
        <v>334</v>
      </c>
      <c r="B36" s="82"/>
      <c r="C36" s="67">
        <v>1</v>
      </c>
      <c r="D36" s="69">
        <v>250</v>
      </c>
      <c r="E36" s="6">
        <f>C36*D36*1.5</f>
        <v>375</v>
      </c>
      <c r="F36" s="6">
        <f>COUNTIF(G36:R36,"o")</f>
        <v>2</v>
      </c>
      <c r="G36" s="24"/>
      <c r="H36" s="24"/>
      <c r="I36" s="24"/>
      <c r="J36" s="24"/>
      <c r="K36" s="24"/>
      <c r="L36" s="24"/>
      <c r="M36" s="24"/>
      <c r="N36" s="24"/>
      <c r="O36" s="24" t="s">
        <v>97</v>
      </c>
      <c r="P36" s="24" t="s">
        <v>97</v>
      </c>
      <c r="Q36" s="24"/>
      <c r="R36" s="65"/>
      <c r="S36" s="79">
        <f>C36</f>
        <v>1</v>
      </c>
      <c r="T36" s="80"/>
      <c r="U36" s="55">
        <f>S36*T36*1.5</f>
        <v>0</v>
      </c>
      <c r="V36" s="6">
        <f>COUNTIF(W36:Z36,"o")</f>
        <v>0</v>
      </c>
      <c r="W36" s="24"/>
      <c r="X36" s="24"/>
      <c r="Y36" s="24"/>
      <c r="Z36" s="57"/>
      <c r="AA36" s="79"/>
      <c r="AB36" s="11"/>
      <c r="AC36" s="6">
        <f>AA36*AB36*1.5</f>
        <v>0</v>
      </c>
      <c r="AD36" s="6">
        <f>COUNTIF(AE36:AG36,"o")</f>
        <v>0</v>
      </c>
      <c r="AE36" s="65"/>
      <c r="AF36" s="24"/>
      <c r="AG36" s="57"/>
    </row>
    <row r="37" spans="1:33" x14ac:dyDescent="0.2">
      <c r="A37" s="107"/>
      <c r="B37" s="82"/>
      <c r="C37" s="67">
        <v>0</v>
      </c>
      <c r="D37" s="69"/>
      <c r="E37" s="6">
        <f>C37*D37*1.5</f>
        <v>0</v>
      </c>
      <c r="F37" s="6">
        <f>COUNTIF(G37:R37,"o")</f>
        <v>0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65"/>
      <c r="S37" s="79">
        <f>C37</f>
        <v>0</v>
      </c>
      <c r="T37" s="80"/>
      <c r="U37" s="55">
        <f>S37*T37*1.5</f>
        <v>0</v>
      </c>
      <c r="V37" s="6">
        <f>COUNTIF(W37:Z37,"o")</f>
        <v>0</v>
      </c>
      <c r="W37" s="24"/>
      <c r="X37" s="24"/>
      <c r="Y37" s="24"/>
      <c r="Z37" s="57"/>
      <c r="AA37" s="79"/>
      <c r="AB37" s="11"/>
      <c r="AC37" s="6">
        <f>AA37*AB37*1.5</f>
        <v>0</v>
      </c>
      <c r="AD37" s="6">
        <f>COUNTIF(AE37:AG37,"o")</f>
        <v>0</v>
      </c>
      <c r="AE37" s="65"/>
      <c r="AF37" s="24"/>
      <c r="AG37" s="57"/>
    </row>
    <row r="38" spans="1:33" x14ac:dyDescent="0.2">
      <c r="A38" s="107"/>
      <c r="B38" s="108" t="s">
        <v>335</v>
      </c>
      <c r="C38" s="67">
        <v>0</v>
      </c>
      <c r="D38" s="69"/>
      <c r="E38" s="6">
        <f>C38*D38*1.5</f>
        <v>0</v>
      </c>
      <c r="F38" s="6">
        <f>COUNTIF(G38:R38,"o")</f>
        <v>0</v>
      </c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65"/>
      <c r="S38" s="79">
        <f>C38</f>
        <v>0</v>
      </c>
      <c r="T38" s="80"/>
      <c r="U38" s="55">
        <f>S38*T38*1.5</f>
        <v>0</v>
      </c>
      <c r="V38" s="6">
        <f>COUNTIF(W38:Z38,"o")</f>
        <v>0</v>
      </c>
      <c r="W38" s="24"/>
      <c r="X38" s="24"/>
      <c r="Y38" s="24"/>
      <c r="Z38" s="57"/>
      <c r="AA38" s="79"/>
      <c r="AB38" s="11"/>
      <c r="AC38" s="6">
        <f>AA38*AB38*1.5</f>
        <v>0</v>
      </c>
      <c r="AD38" s="6">
        <f>COUNTIF(AE38:AG38,"o")</f>
        <v>0</v>
      </c>
      <c r="AE38" s="65"/>
      <c r="AF38" s="24"/>
      <c r="AG38" s="57"/>
    </row>
    <row r="39" spans="1:33" x14ac:dyDescent="0.2">
      <c r="A39" s="88"/>
      <c r="B39" s="82" t="s">
        <v>96</v>
      </c>
      <c r="C39" s="67">
        <v>0</v>
      </c>
      <c r="D39" s="69"/>
      <c r="E39" s="6">
        <f>C39*D39*1.15</f>
        <v>0</v>
      </c>
      <c r="F39" s="6">
        <f>COUNTIF(G39:R39,"o")</f>
        <v>0</v>
      </c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65"/>
      <c r="S39" s="79">
        <f>C39</f>
        <v>0</v>
      </c>
      <c r="T39" s="80"/>
      <c r="U39" s="55">
        <f>S39*T39*1.15</f>
        <v>0</v>
      </c>
      <c r="V39" s="6">
        <f>COUNTIF(W39:Z39,"o")</f>
        <v>0</v>
      </c>
      <c r="W39" s="24"/>
      <c r="X39" s="24"/>
      <c r="Y39" s="24"/>
      <c r="Z39" s="57"/>
      <c r="AA39" s="79"/>
      <c r="AB39" s="11"/>
      <c r="AC39" s="6">
        <f>AA39*AB39*1.15</f>
        <v>0</v>
      </c>
      <c r="AD39" s="6">
        <f>COUNTIF(AE39:AG39,"o")</f>
        <v>0</v>
      </c>
      <c r="AE39" s="65"/>
      <c r="AF39" s="24"/>
      <c r="AG39" s="57"/>
    </row>
    <row r="40" spans="1:33" ht="9" customHeight="1" x14ac:dyDescent="0.2">
      <c r="A40" s="85"/>
      <c r="B40" s="50"/>
      <c r="C40" s="68"/>
      <c r="D40" s="63"/>
      <c r="E40" s="7"/>
      <c r="F40" s="7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66"/>
      <c r="S40" s="77"/>
      <c r="T40" s="81"/>
      <c r="U40" s="56"/>
      <c r="V40" s="7"/>
      <c r="W40" s="52"/>
      <c r="X40" s="52"/>
      <c r="Y40" s="52"/>
      <c r="Z40" s="58"/>
      <c r="AA40" s="77"/>
      <c r="AB40" s="56"/>
      <c r="AC40" s="7"/>
      <c r="AD40" s="7"/>
      <c r="AE40" s="66"/>
      <c r="AF40" s="52"/>
      <c r="AG40" s="58"/>
    </row>
    <row r="41" spans="1:33" x14ac:dyDescent="0.2">
      <c r="A41" s="87" t="s">
        <v>224</v>
      </c>
      <c r="B41" s="82" t="s">
        <v>302</v>
      </c>
      <c r="C41" s="119">
        <f>B66</f>
        <v>3</v>
      </c>
      <c r="D41" s="69">
        <v>150</v>
      </c>
      <c r="E41" s="6">
        <f>C41*D41*1.5*F41</f>
        <v>2700</v>
      </c>
      <c r="F41" s="6">
        <f>COUNTIF(G41:R41,"o")</f>
        <v>4</v>
      </c>
      <c r="G41" s="24"/>
      <c r="H41" s="24"/>
      <c r="I41" s="24"/>
      <c r="J41" s="24"/>
      <c r="K41" s="24"/>
      <c r="L41" s="24"/>
      <c r="M41" s="24"/>
      <c r="N41" s="24"/>
      <c r="O41" s="24" t="s">
        <v>97</v>
      </c>
      <c r="P41" s="24" t="s">
        <v>97</v>
      </c>
      <c r="Q41" s="24" t="s">
        <v>97</v>
      </c>
      <c r="R41" s="65" t="s">
        <v>97</v>
      </c>
      <c r="S41" s="76"/>
      <c r="T41" s="123"/>
      <c r="U41" s="55">
        <f>S41*T41*1.5*V41</f>
        <v>0</v>
      </c>
      <c r="V41" s="6">
        <f>COUNTIF(W41:Z41,"o")</f>
        <v>0</v>
      </c>
      <c r="W41" s="24"/>
      <c r="X41" s="24"/>
      <c r="Y41" s="24"/>
      <c r="Z41" s="57"/>
      <c r="AA41" s="76"/>
      <c r="AB41" s="11"/>
      <c r="AC41" s="6">
        <f>AA41*AB41*1.5*AD41</f>
        <v>0</v>
      </c>
      <c r="AD41" s="6">
        <f>COUNTIF(AE41:AG41,"o")</f>
        <v>0</v>
      </c>
      <c r="AE41" s="65"/>
      <c r="AF41" s="24"/>
      <c r="AG41" s="57"/>
    </row>
    <row r="42" spans="1:33" x14ac:dyDescent="0.2">
      <c r="A42" s="89"/>
      <c r="B42" s="82" t="s">
        <v>303</v>
      </c>
      <c r="C42" s="119">
        <f>B67</f>
        <v>1</v>
      </c>
      <c r="D42" s="69">
        <v>250</v>
      </c>
      <c r="E42" s="6">
        <f>C42*D42*1.5*F42</f>
        <v>375</v>
      </c>
      <c r="F42" s="6">
        <f>COUNTIF(G42:R42,"o")</f>
        <v>1</v>
      </c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65" t="s">
        <v>97</v>
      </c>
      <c r="S42" s="76"/>
      <c r="T42" s="123"/>
      <c r="U42" s="55">
        <f>S42*T42*1.5*V42</f>
        <v>0</v>
      </c>
      <c r="V42" s="6">
        <f>COUNTIF(W42:Z42,"o")</f>
        <v>0</v>
      </c>
      <c r="W42" s="24"/>
      <c r="X42" s="24"/>
      <c r="Y42" s="24"/>
      <c r="Z42" s="57"/>
      <c r="AA42" s="76"/>
      <c r="AB42" s="11"/>
      <c r="AC42" s="6">
        <f>AA42*AB42*1.5*AD42</f>
        <v>0</v>
      </c>
      <c r="AD42" s="6">
        <f>COUNTIF(AE42:AG42,"o")</f>
        <v>0</v>
      </c>
      <c r="AE42" s="65"/>
      <c r="AF42" s="24"/>
      <c r="AG42" s="57"/>
    </row>
    <row r="43" spans="1:33" x14ac:dyDescent="0.2">
      <c r="A43" s="89"/>
      <c r="B43" s="82" t="s">
        <v>304</v>
      </c>
      <c r="C43" s="119">
        <f>B68</f>
        <v>0</v>
      </c>
      <c r="D43" s="69"/>
      <c r="E43" s="6">
        <f>C43*D43*1.5*F43</f>
        <v>0</v>
      </c>
      <c r="F43" s="6">
        <f>COUNTIF(G43:R43,"o")</f>
        <v>0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65"/>
      <c r="S43" s="76"/>
      <c r="T43" s="123"/>
      <c r="U43" s="55">
        <f>S43*T43*1.5*V43</f>
        <v>0</v>
      </c>
      <c r="V43" s="6">
        <f>COUNTIF(W43:Z43,"o")</f>
        <v>0</v>
      </c>
      <c r="W43" s="24"/>
      <c r="X43" s="24"/>
      <c r="Y43" s="24"/>
      <c r="Z43" s="57"/>
      <c r="AA43" s="76"/>
      <c r="AB43" s="11"/>
      <c r="AC43" s="6">
        <f>AA43*AB43*1.5*AD43</f>
        <v>0</v>
      </c>
      <c r="AD43" s="6">
        <f>COUNTIF(AE43:AG43,"o")</f>
        <v>0</v>
      </c>
      <c r="AE43" s="65"/>
      <c r="AF43" s="24"/>
      <c r="AG43" s="57"/>
    </row>
    <row r="44" spans="1:33" x14ac:dyDescent="0.2">
      <c r="A44" s="89"/>
      <c r="B44" s="82" t="s">
        <v>305</v>
      </c>
      <c r="C44" s="119">
        <f>B69</f>
        <v>0</v>
      </c>
      <c r="D44" s="69"/>
      <c r="E44" s="6">
        <f>C44*D44*1.5*F44</f>
        <v>0</v>
      </c>
      <c r="F44" s="6">
        <f>COUNTIF(G44:R44,"o")</f>
        <v>0</v>
      </c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65"/>
      <c r="S44" s="76"/>
      <c r="T44" s="80"/>
      <c r="U44" s="55">
        <f>S44*T44*1.5*V44</f>
        <v>0</v>
      </c>
      <c r="V44" s="6">
        <f>COUNTIF(W44:Z44,"o")</f>
        <v>0</v>
      </c>
      <c r="W44" s="24"/>
      <c r="X44" s="24"/>
      <c r="Y44" s="24"/>
      <c r="Z44" s="57"/>
      <c r="AA44" s="76"/>
      <c r="AB44" s="11"/>
      <c r="AC44" s="6">
        <f>AA44*AB44*1.5*AD44</f>
        <v>0</v>
      </c>
      <c r="AD44" s="6">
        <f>COUNTIF(AE44:AG44,"o")</f>
        <v>0</v>
      </c>
      <c r="AE44" s="65"/>
      <c r="AF44" s="24"/>
      <c r="AG44" s="57"/>
    </row>
    <row r="45" spans="1:33" x14ac:dyDescent="0.2">
      <c r="A45" s="88"/>
      <c r="B45" s="82" t="s">
        <v>306</v>
      </c>
      <c r="C45" s="119">
        <f>B70</f>
        <v>0</v>
      </c>
      <c r="D45" s="69"/>
      <c r="E45" s="6">
        <f>C45*D45*1.5*F45</f>
        <v>0</v>
      </c>
      <c r="F45" s="6">
        <f>COUNTIF(G45:R45,"o")</f>
        <v>0</v>
      </c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65"/>
      <c r="S45" s="76"/>
      <c r="T45" s="123"/>
      <c r="U45" s="55">
        <f>S45*T45*1.5*V45</f>
        <v>0</v>
      </c>
      <c r="V45" s="6">
        <f>COUNTIF(W45:Z45,"o")</f>
        <v>0</v>
      </c>
      <c r="W45" s="24"/>
      <c r="X45" s="24"/>
      <c r="Y45" s="24"/>
      <c r="Z45" s="57"/>
      <c r="AA45" s="76"/>
      <c r="AB45" s="11"/>
      <c r="AC45" s="6">
        <f>AA45*AB45*1.5*AD45</f>
        <v>0</v>
      </c>
      <c r="AD45" s="6">
        <f>COUNTIF(AE45:AG45,"o")</f>
        <v>0</v>
      </c>
      <c r="AE45" s="65"/>
      <c r="AF45" s="24"/>
      <c r="AG45" s="57"/>
    </row>
    <row r="46" spans="1:33" ht="10" customHeight="1" x14ac:dyDescent="0.2">
      <c r="A46" s="85"/>
      <c r="B46" s="50"/>
      <c r="C46" s="68"/>
      <c r="D46" s="63"/>
      <c r="E46" s="7"/>
      <c r="F46" s="7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66"/>
      <c r="S46" s="77"/>
      <c r="T46" s="81"/>
      <c r="U46" s="56"/>
      <c r="V46" s="7"/>
      <c r="W46" s="52"/>
      <c r="X46" s="52"/>
      <c r="Y46" s="52"/>
      <c r="Z46" s="58"/>
      <c r="AA46" s="77"/>
      <c r="AB46" s="56"/>
      <c r="AC46" s="7"/>
      <c r="AD46" s="7"/>
      <c r="AE46" s="66"/>
      <c r="AF46" s="52"/>
      <c r="AG46" s="58"/>
    </row>
    <row r="47" spans="1:33" x14ac:dyDescent="0.2">
      <c r="A47" s="87" t="s">
        <v>226</v>
      </c>
      <c r="B47" s="82" t="s">
        <v>23</v>
      </c>
      <c r="C47" s="119">
        <f>B73</f>
        <v>0</v>
      </c>
      <c r="D47" s="69"/>
      <c r="E47" s="6">
        <f>C47*D47*1.5*F47</f>
        <v>0</v>
      </c>
      <c r="F47" s="6">
        <f>COUNTIF(G47:R47,"o")</f>
        <v>0</v>
      </c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65"/>
      <c r="S47" s="76"/>
      <c r="T47" s="123"/>
      <c r="U47" s="55">
        <f>S47*T47*1.5*V47</f>
        <v>0</v>
      </c>
      <c r="V47" s="6">
        <f>COUNTIF(W47:Z47,"o")</f>
        <v>0</v>
      </c>
      <c r="W47" s="24"/>
      <c r="X47" s="24"/>
      <c r="Y47" s="24"/>
      <c r="Z47" s="57"/>
      <c r="AA47" s="76"/>
      <c r="AB47" s="11"/>
      <c r="AC47" s="6">
        <f>AA47*AB47*1.5*AD47</f>
        <v>0</v>
      </c>
      <c r="AD47" s="6">
        <f>COUNTIF(AE47:AG47,"o")</f>
        <v>0</v>
      </c>
      <c r="AE47" s="65"/>
      <c r="AF47" s="24"/>
      <c r="AG47" s="57"/>
    </row>
    <row r="48" spans="1:33" x14ac:dyDescent="0.2">
      <c r="A48" s="89"/>
      <c r="B48" s="82" t="s">
        <v>307</v>
      </c>
      <c r="C48" s="119">
        <f>B74</f>
        <v>0</v>
      </c>
      <c r="D48" s="69"/>
      <c r="E48" s="6">
        <f>C48*D48*1.5*F48</f>
        <v>0</v>
      </c>
      <c r="F48" s="6">
        <f>COUNTIF(G48:R48,"o")</f>
        <v>0</v>
      </c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65"/>
      <c r="S48" s="76"/>
      <c r="T48" s="123"/>
      <c r="U48" s="55">
        <f>S48*T48*1.5*V48</f>
        <v>0</v>
      </c>
      <c r="V48" s="6">
        <f>COUNTIF(W48:Z48,"o")</f>
        <v>0</v>
      </c>
      <c r="W48" s="24"/>
      <c r="X48" s="24"/>
      <c r="Y48" s="24"/>
      <c r="Z48" s="57"/>
      <c r="AA48" s="76"/>
      <c r="AB48" s="11"/>
      <c r="AC48" s="6">
        <f>AA48*AB48*1.5*AD48</f>
        <v>0</v>
      </c>
      <c r="AD48" s="6">
        <f>COUNTIF(AE48:AG48,"o")</f>
        <v>0</v>
      </c>
      <c r="AE48" s="65"/>
      <c r="AF48" s="24"/>
      <c r="AG48" s="57"/>
    </row>
    <row r="49" spans="1:33" x14ac:dyDescent="0.2">
      <c r="A49" s="89"/>
      <c r="B49" s="82" t="s">
        <v>25</v>
      </c>
      <c r="C49" s="119">
        <f>B75</f>
        <v>0</v>
      </c>
      <c r="D49" s="69"/>
      <c r="E49" s="6">
        <f>C49*D49*1.5*F49</f>
        <v>0</v>
      </c>
      <c r="F49" s="6">
        <f>COUNTIF(G49:R49,"o")</f>
        <v>0</v>
      </c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65"/>
      <c r="S49" s="76"/>
      <c r="T49" s="123"/>
      <c r="U49" s="55">
        <f>S49*T49*1.5*V49</f>
        <v>0</v>
      </c>
      <c r="V49" s="6">
        <f>COUNTIF(W49:Z49,"o")</f>
        <v>0</v>
      </c>
      <c r="W49" s="24"/>
      <c r="X49" s="24"/>
      <c r="Y49" s="24"/>
      <c r="Z49" s="57"/>
      <c r="AA49" s="76"/>
      <c r="AB49" s="11"/>
      <c r="AC49" s="6">
        <f>AA49*AB49*1.5*AD49</f>
        <v>0</v>
      </c>
      <c r="AD49" s="6">
        <f>COUNTIF(AE49:AG49,"o")</f>
        <v>0</v>
      </c>
      <c r="AE49" s="65"/>
      <c r="AF49" s="24"/>
      <c r="AG49" s="57"/>
    </row>
    <row r="50" spans="1:33" x14ac:dyDescent="0.2">
      <c r="A50" s="88"/>
      <c r="B50" s="82" t="s">
        <v>26</v>
      </c>
      <c r="C50" s="119">
        <f>B76</f>
        <v>0</v>
      </c>
      <c r="D50" s="69"/>
      <c r="E50" s="6">
        <f>C50*D50*1.5*F50</f>
        <v>0</v>
      </c>
      <c r="F50" s="6">
        <f>COUNTIF(G50:R50,"o")</f>
        <v>0</v>
      </c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65"/>
      <c r="S50" s="76"/>
      <c r="T50" s="123"/>
      <c r="U50" s="55">
        <f>S50*T50*1.5*V50</f>
        <v>0</v>
      </c>
      <c r="V50" s="6">
        <f>COUNTIF(W50:Z50,"o")</f>
        <v>0</v>
      </c>
      <c r="W50" s="24"/>
      <c r="X50" s="24"/>
      <c r="Y50" s="24"/>
      <c r="Z50" s="57"/>
      <c r="AA50" s="76"/>
      <c r="AB50" s="11"/>
      <c r="AC50" s="6">
        <f>AA50*AB50*1.5*AD50</f>
        <v>0</v>
      </c>
      <c r="AD50" s="6">
        <f>COUNTIF(AE50:AG50,"o")</f>
        <v>0</v>
      </c>
      <c r="AE50" s="65"/>
      <c r="AF50" s="24"/>
      <c r="AG50" s="57"/>
    </row>
    <row r="51" spans="1:33" ht="9" customHeight="1" x14ac:dyDescent="0.2">
      <c r="A51" s="85"/>
      <c r="B51" s="50"/>
      <c r="C51" s="68"/>
      <c r="D51" s="63"/>
      <c r="E51" s="7"/>
      <c r="F51" s="7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66"/>
      <c r="S51" s="77"/>
      <c r="T51" s="81"/>
      <c r="U51" s="56"/>
      <c r="V51" s="7"/>
      <c r="W51" s="52"/>
      <c r="X51" s="52"/>
      <c r="Y51" s="52"/>
      <c r="Z51" s="58"/>
      <c r="AA51" s="77"/>
      <c r="AB51" s="56"/>
      <c r="AC51" s="7"/>
      <c r="AD51" s="7"/>
      <c r="AE51" s="66"/>
      <c r="AF51" s="52"/>
      <c r="AG51" s="58"/>
    </row>
    <row r="52" spans="1:33" x14ac:dyDescent="0.2">
      <c r="A52" s="87" t="s">
        <v>34</v>
      </c>
      <c r="B52" s="82" t="s">
        <v>308</v>
      </c>
      <c r="C52" s="119">
        <f>B79</f>
        <v>0</v>
      </c>
      <c r="D52" s="69"/>
      <c r="E52" s="6">
        <f>C52*D52*1.5*F52</f>
        <v>0</v>
      </c>
      <c r="F52" s="6">
        <f>COUNTIF(G52:R52,"o")</f>
        <v>0</v>
      </c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65"/>
      <c r="S52" s="76"/>
      <c r="T52" s="11"/>
      <c r="U52" s="55">
        <f>S52*T52*1.5*V52</f>
        <v>0</v>
      </c>
      <c r="V52" s="6">
        <f>COUNTIF(W52:Z52,"o")</f>
        <v>0</v>
      </c>
      <c r="W52" s="24"/>
      <c r="X52" s="24"/>
      <c r="Y52" s="24"/>
      <c r="Z52" s="57"/>
      <c r="AA52" s="76"/>
      <c r="AB52" s="11"/>
      <c r="AC52" s="6">
        <f>AA52*AB52*1.5*AD52</f>
        <v>0</v>
      </c>
      <c r="AD52" s="6">
        <f>COUNTIF(AE52:AG52,"o")</f>
        <v>0</v>
      </c>
      <c r="AE52" s="65"/>
      <c r="AF52" s="24"/>
      <c r="AG52" s="57"/>
    </row>
    <row r="53" spans="1:33" x14ac:dyDescent="0.2">
      <c r="A53" s="89"/>
      <c r="B53" s="82" t="s">
        <v>309</v>
      </c>
      <c r="C53" s="119">
        <f>B80</f>
        <v>0</v>
      </c>
      <c r="D53" s="69"/>
      <c r="E53" s="6">
        <f>C53*D53*1.5*F53</f>
        <v>0</v>
      </c>
      <c r="F53" s="6">
        <f>COUNTIF(G53:R53,"o")</f>
        <v>0</v>
      </c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65"/>
      <c r="S53" s="76"/>
      <c r="T53" s="80"/>
      <c r="U53" s="55">
        <f>S53*T53*1.5*V53</f>
        <v>0</v>
      </c>
      <c r="V53" s="6">
        <f>COUNTIF(W53:Z53,"o")</f>
        <v>0</v>
      </c>
      <c r="W53" s="24"/>
      <c r="X53" s="24"/>
      <c r="Y53" s="24"/>
      <c r="Z53" s="57"/>
      <c r="AA53" s="76"/>
      <c r="AB53" s="11"/>
      <c r="AC53" s="6">
        <f>AA53*AB53*1.5*AD53</f>
        <v>0</v>
      </c>
      <c r="AD53" s="6">
        <f>COUNTIF(AE53:AG53,"o")</f>
        <v>0</v>
      </c>
      <c r="AE53" s="65"/>
      <c r="AF53" s="24"/>
      <c r="AG53" s="57"/>
    </row>
    <row r="54" spans="1:33" x14ac:dyDescent="0.2">
      <c r="A54" s="88"/>
      <c r="B54" s="82" t="s">
        <v>342</v>
      </c>
      <c r="C54" s="119">
        <f>B81</f>
        <v>0</v>
      </c>
      <c r="D54" s="69"/>
      <c r="E54" s="6">
        <f>C54*D54*1.5*F54</f>
        <v>0</v>
      </c>
      <c r="F54" s="6">
        <f>COUNTIF(G54:R54,"o")</f>
        <v>0</v>
      </c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65"/>
      <c r="S54" s="76"/>
      <c r="T54" s="80"/>
      <c r="U54" s="55">
        <f>S54*T54*1.5*V54</f>
        <v>0</v>
      </c>
      <c r="V54" s="6">
        <f>COUNTIF(W54:Z54,"o")</f>
        <v>0</v>
      </c>
      <c r="W54" s="24"/>
      <c r="X54" s="24"/>
      <c r="Y54" s="24"/>
      <c r="Z54" s="57"/>
      <c r="AA54" s="76"/>
      <c r="AB54" s="11"/>
      <c r="AC54" s="6">
        <f>AA54*AB54*1.5*AD54</f>
        <v>0</v>
      </c>
      <c r="AD54" s="6">
        <f>COUNTIF(AE54:AG54,"o")</f>
        <v>0</v>
      </c>
      <c r="AE54" s="65"/>
      <c r="AF54" s="24"/>
      <c r="AG54" s="57"/>
    </row>
    <row r="55" spans="1:33" ht="9" customHeight="1" thickBot="1" x14ac:dyDescent="0.25">
      <c r="A55" s="83"/>
      <c r="B55" s="50"/>
      <c r="C55" s="68"/>
      <c r="D55" s="64"/>
      <c r="E55" s="61"/>
      <c r="F55" s="61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70"/>
      <c r="S55" s="78"/>
      <c r="T55" s="59"/>
      <c r="U55" s="62"/>
      <c r="V55" s="61"/>
      <c r="W55" s="59"/>
      <c r="X55" s="59"/>
      <c r="Y55" s="59"/>
      <c r="Z55" s="60"/>
      <c r="AA55" s="75"/>
      <c r="AB55" s="62"/>
      <c r="AC55" s="61"/>
      <c r="AD55" s="61"/>
      <c r="AE55" s="70"/>
      <c r="AF55" s="59"/>
      <c r="AG55" s="60"/>
    </row>
    <row r="56" spans="1:33" x14ac:dyDescent="0.2"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3"/>
    </row>
    <row r="57" spans="1:33" x14ac:dyDescent="0.2"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3"/>
    </row>
    <row r="58" spans="1:33" x14ac:dyDescent="0.2">
      <c r="A58" s="109" t="s">
        <v>336</v>
      </c>
      <c r="B58" s="116">
        <f>SUM(B59,B65,B72,B78)</f>
        <v>5</v>
      </c>
      <c r="C58" s="281"/>
      <c r="D58" s="281"/>
      <c r="E58" s="281"/>
      <c r="F58" s="281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3"/>
    </row>
    <row r="59" spans="1:33" x14ac:dyDescent="0.2">
      <c r="A59" s="102" t="s">
        <v>337</v>
      </c>
      <c r="B59" s="86">
        <f>SUM(B60:B63)</f>
        <v>1</v>
      </c>
      <c r="C59" s="281"/>
      <c r="D59" s="281"/>
      <c r="E59" s="281"/>
      <c r="F59" s="281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3"/>
    </row>
    <row r="60" spans="1:33" x14ac:dyDescent="0.2">
      <c r="A60" s="103" t="s">
        <v>301</v>
      </c>
      <c r="B60" s="117">
        <v>1</v>
      </c>
      <c r="C60" s="281"/>
      <c r="D60" s="281"/>
      <c r="E60" s="281"/>
      <c r="F60" s="281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3"/>
    </row>
    <row r="61" spans="1:33" x14ac:dyDescent="0.2">
      <c r="A61" s="103" t="s">
        <v>340</v>
      </c>
      <c r="B61" s="117"/>
      <c r="C61" s="281"/>
      <c r="D61" s="281"/>
      <c r="E61" s="281"/>
      <c r="F61" s="281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3"/>
    </row>
    <row r="62" spans="1:33" x14ac:dyDescent="0.2">
      <c r="A62" s="103" t="s">
        <v>203</v>
      </c>
      <c r="B62" s="117"/>
      <c r="C62" s="281"/>
      <c r="D62" s="281"/>
      <c r="E62" s="281"/>
      <c r="F62" s="281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3"/>
    </row>
    <row r="63" spans="1:33" x14ac:dyDescent="0.2">
      <c r="A63" s="114" t="s">
        <v>9</v>
      </c>
      <c r="B63" s="117"/>
      <c r="C63" s="281"/>
      <c r="D63" s="281"/>
      <c r="E63" s="281"/>
      <c r="F63" s="281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3"/>
    </row>
    <row r="64" spans="1:33" x14ac:dyDescent="0.2">
      <c r="A64" s="113"/>
      <c r="B64" s="118"/>
      <c r="C64" s="282"/>
      <c r="D64" s="282"/>
      <c r="E64" s="282"/>
      <c r="F64" s="282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3"/>
    </row>
    <row r="65" spans="1:22" x14ac:dyDescent="0.2">
      <c r="A65" s="115" t="s">
        <v>224</v>
      </c>
      <c r="B65" s="86">
        <f>SUM(B66:B70)</f>
        <v>4</v>
      </c>
      <c r="C65" s="281"/>
      <c r="D65" s="281"/>
      <c r="E65" s="281"/>
      <c r="F65" s="281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3"/>
    </row>
    <row r="66" spans="1:22" x14ac:dyDescent="0.2">
      <c r="A66" s="103" t="s">
        <v>302</v>
      </c>
      <c r="B66" s="117">
        <v>3</v>
      </c>
      <c r="C66" s="281"/>
      <c r="D66" s="281"/>
      <c r="E66" s="281"/>
      <c r="F66" s="281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3"/>
    </row>
    <row r="67" spans="1:22" x14ac:dyDescent="0.2">
      <c r="A67" s="103" t="s">
        <v>303</v>
      </c>
      <c r="B67" s="117">
        <v>1</v>
      </c>
      <c r="C67" s="283"/>
      <c r="D67" s="281"/>
      <c r="E67" s="281"/>
      <c r="F67" s="281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3"/>
    </row>
    <row r="68" spans="1:22" x14ac:dyDescent="0.2">
      <c r="A68" s="103" t="s">
        <v>304</v>
      </c>
      <c r="B68" s="117"/>
      <c r="C68" s="281"/>
      <c r="D68" s="281"/>
      <c r="E68" s="281"/>
      <c r="F68" s="281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3"/>
    </row>
    <row r="69" spans="1:22" x14ac:dyDescent="0.2">
      <c r="A69" s="103" t="s">
        <v>305</v>
      </c>
      <c r="B69" s="117"/>
      <c r="C69" s="281"/>
      <c r="D69" s="281"/>
      <c r="E69" s="281"/>
      <c r="F69" s="281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3"/>
    </row>
    <row r="70" spans="1:22" x14ac:dyDescent="0.2">
      <c r="A70" s="114" t="s">
        <v>78</v>
      </c>
      <c r="B70" s="117"/>
      <c r="C70" s="281"/>
      <c r="D70" s="281"/>
      <c r="E70" s="281"/>
      <c r="F70" s="281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3"/>
    </row>
    <row r="71" spans="1:22" x14ac:dyDescent="0.2">
      <c r="A71" s="113"/>
      <c r="B71" s="118"/>
      <c r="C71" s="282"/>
      <c r="D71" s="282"/>
      <c r="E71" s="282"/>
      <c r="F71" s="282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3"/>
    </row>
    <row r="72" spans="1:22" x14ac:dyDescent="0.2">
      <c r="A72" s="115" t="s">
        <v>338</v>
      </c>
      <c r="B72" s="86">
        <f>SUM(B73:B76)</f>
        <v>0</v>
      </c>
      <c r="C72" s="281"/>
      <c r="D72" s="281"/>
      <c r="E72" s="281"/>
      <c r="F72" s="281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3"/>
    </row>
    <row r="73" spans="1:22" x14ac:dyDescent="0.2">
      <c r="A73" s="103" t="s">
        <v>23</v>
      </c>
      <c r="B73" s="117"/>
      <c r="C73" s="281"/>
      <c r="D73" s="281"/>
      <c r="E73" s="281"/>
      <c r="F73" s="281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3"/>
    </row>
    <row r="74" spans="1:22" x14ac:dyDescent="0.2">
      <c r="A74" s="103" t="s">
        <v>24</v>
      </c>
      <c r="B74" s="117"/>
      <c r="C74" s="281"/>
      <c r="D74" s="281"/>
      <c r="E74" s="281"/>
      <c r="F74" s="281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3"/>
    </row>
    <row r="75" spans="1:22" x14ac:dyDescent="0.2">
      <c r="A75" s="103" t="s">
        <v>25</v>
      </c>
      <c r="B75" s="117"/>
      <c r="C75" s="281"/>
      <c r="D75" s="281"/>
      <c r="E75" s="281"/>
      <c r="F75" s="281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3"/>
    </row>
    <row r="76" spans="1:22" x14ac:dyDescent="0.2">
      <c r="A76" s="114" t="s">
        <v>26</v>
      </c>
      <c r="B76" s="117"/>
      <c r="C76" s="281"/>
      <c r="D76" s="281"/>
      <c r="E76" s="281"/>
      <c r="F76" s="281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3"/>
    </row>
    <row r="77" spans="1:22" x14ac:dyDescent="0.2">
      <c r="A77" s="113"/>
      <c r="B77" s="118"/>
      <c r="C77" s="282"/>
      <c r="D77" s="282"/>
      <c r="E77" s="282"/>
      <c r="F77" s="282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3"/>
    </row>
    <row r="78" spans="1:22" x14ac:dyDescent="0.2">
      <c r="A78" s="115" t="s">
        <v>34</v>
      </c>
      <c r="B78" s="86">
        <f>SUM(B79:B82)</f>
        <v>0</v>
      </c>
      <c r="C78" s="281"/>
      <c r="D78" s="281"/>
      <c r="E78" s="281"/>
      <c r="F78" s="281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3"/>
    </row>
    <row r="79" spans="1:22" x14ac:dyDescent="0.2">
      <c r="A79" s="103" t="s">
        <v>308</v>
      </c>
      <c r="B79" s="117"/>
      <c r="C79" s="281"/>
      <c r="D79" s="281"/>
      <c r="E79" s="281"/>
      <c r="F79" s="281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3"/>
    </row>
    <row r="80" spans="1:22" x14ac:dyDescent="0.2">
      <c r="A80" s="103" t="s">
        <v>142</v>
      </c>
      <c r="B80" s="117"/>
      <c r="C80" s="281"/>
      <c r="D80" s="281"/>
      <c r="E80" s="281"/>
      <c r="F80" s="281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3"/>
    </row>
    <row r="81" spans="1:22" x14ac:dyDescent="0.2">
      <c r="A81" s="103" t="s">
        <v>160</v>
      </c>
      <c r="B81" s="117"/>
      <c r="C81" s="281"/>
      <c r="D81" s="281"/>
      <c r="E81" s="281"/>
      <c r="F81" s="281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3"/>
    </row>
    <row r="82" spans="1:22" x14ac:dyDescent="0.2">
      <c r="A82" s="103" t="s">
        <v>339</v>
      </c>
      <c r="B82" s="117"/>
      <c r="C82" s="281"/>
      <c r="D82" s="281"/>
      <c r="E82" s="281"/>
      <c r="F82" s="281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3"/>
    </row>
    <row r="83" spans="1:22" x14ac:dyDescent="0.2">
      <c r="A83"/>
      <c r="B83"/>
      <c r="C83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3"/>
    </row>
    <row r="84" spans="1:22" x14ac:dyDescent="0.2">
      <c r="A84"/>
      <c r="B84"/>
      <c r="C8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3"/>
    </row>
    <row r="85" spans="1:22" x14ac:dyDescent="0.2">
      <c r="A85"/>
      <c r="B85"/>
      <c r="C85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3"/>
    </row>
    <row r="86" spans="1:22" x14ac:dyDescent="0.2">
      <c r="A86"/>
      <c r="B86"/>
      <c r="C86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3"/>
    </row>
    <row r="87" spans="1:22" x14ac:dyDescent="0.2">
      <c r="A87"/>
      <c r="B87"/>
      <c r="C87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3"/>
    </row>
    <row r="88" spans="1:22" x14ac:dyDescent="0.2">
      <c r="A88"/>
      <c r="B88"/>
      <c r="C88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3"/>
    </row>
    <row r="89" spans="1:22" x14ac:dyDescent="0.2">
      <c r="A89"/>
      <c r="B89"/>
      <c r="C89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3"/>
    </row>
    <row r="90" spans="1:22" x14ac:dyDescent="0.2">
      <c r="A90"/>
      <c r="B90"/>
      <c r="C90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3"/>
    </row>
    <row r="91" spans="1:22" x14ac:dyDescent="0.2">
      <c r="A91"/>
      <c r="B91"/>
      <c r="C91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3"/>
    </row>
    <row r="92" spans="1:22" x14ac:dyDescent="0.2">
      <c r="A92"/>
      <c r="B92"/>
      <c r="C92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3"/>
    </row>
    <row r="93" spans="1:22" x14ac:dyDescent="0.2">
      <c r="A93"/>
      <c r="B93"/>
      <c r="C93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3"/>
    </row>
    <row r="94" spans="1:22" x14ac:dyDescent="0.2">
      <c r="A94"/>
      <c r="B94"/>
      <c r="C9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3"/>
    </row>
    <row r="95" spans="1:22" x14ac:dyDescent="0.2">
      <c r="A95"/>
      <c r="B95"/>
      <c r="C95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</row>
  </sheetData>
  <mergeCells count="32">
    <mergeCell ref="C63:F63"/>
    <mergeCell ref="C1:L1"/>
    <mergeCell ref="B3:L3"/>
    <mergeCell ref="B4:L4"/>
    <mergeCell ref="D29:AG29"/>
    <mergeCell ref="D30:R30"/>
    <mergeCell ref="U30:Z30"/>
    <mergeCell ref="AA30:AG30"/>
    <mergeCell ref="C58:F58"/>
    <mergeCell ref="C59:F59"/>
    <mergeCell ref="C60:F60"/>
    <mergeCell ref="C61:F61"/>
    <mergeCell ref="C62:F62"/>
    <mergeCell ref="C75:F75"/>
    <mergeCell ref="C64:F64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82:F82"/>
    <mergeCell ref="C76:F76"/>
    <mergeCell ref="C77:F77"/>
    <mergeCell ref="C78:F78"/>
    <mergeCell ref="C79:F79"/>
    <mergeCell ref="C80:F80"/>
    <mergeCell ref="C81:F81"/>
  </mergeCells>
  <conditionalFormatting sqref="G32:R33 G35:R39 G41:R45 G47:R50 G56:U94 G52:R55 T53:U55 T32:U33 U52 U47:U50 U45 T44:U44 U41:U43 T35:U39">
    <cfRule type="containsText" dxfId="38" priority="8" operator="containsText" text="n">
      <formula>NOT(ISERROR(SEARCH("n",G32)))</formula>
    </cfRule>
    <cfRule type="containsText" dxfId="37" priority="9" operator="containsText" text="o">
      <formula>NOT(ISERROR(SEARCH("o",G32)))</formula>
    </cfRule>
  </conditionalFormatting>
  <conditionalFormatting sqref="G32:R33 G35:R39 G41:R45 G47:R50 G56:U94 G52:R55 T53:U55 T32:U33 U52 U47:U50 U45 T44:U44 U41:U43 T35:U39">
    <cfRule type="containsText" dxfId="36" priority="7" operator="containsText" text="x">
      <formula>NOT(ISERROR(SEARCH("x",G32)))</formula>
    </cfRule>
  </conditionalFormatting>
  <conditionalFormatting sqref="W52:AA55 W47:AA50 W41:AA45 W35:AA39 W32:AA33">
    <cfRule type="containsText" dxfId="35" priority="5" operator="containsText" text="n">
      <formula>NOT(ISERROR(SEARCH("n",W32)))</formula>
    </cfRule>
    <cfRule type="containsText" dxfId="34" priority="6" operator="containsText" text="o">
      <formula>NOT(ISERROR(SEARCH("o",W32)))</formula>
    </cfRule>
  </conditionalFormatting>
  <conditionalFormatting sqref="W52:AA55 W47:AA50 W41:AA45 W35:AA39 W32:AA33">
    <cfRule type="containsText" dxfId="33" priority="4" operator="containsText" text="x">
      <formula>NOT(ISERROR(SEARCH("x",W32)))</formula>
    </cfRule>
  </conditionalFormatting>
  <conditionalFormatting sqref="AE32:AG33 AE35:AG39 AE52:AG54 AE47:AG50 AE41:AG45">
    <cfRule type="containsText" dxfId="32" priority="2" operator="containsText" text="n">
      <formula>NOT(ISERROR(SEARCH("n",AE32)))</formula>
    </cfRule>
    <cfRule type="containsText" dxfId="31" priority="3" operator="containsText" text="o">
      <formula>NOT(ISERROR(SEARCH("o",AE32)))</formula>
    </cfRule>
  </conditionalFormatting>
  <conditionalFormatting sqref="AE32:AG33 AE35:AG39 AE52:AG54 AE47:AG50 AE41:AG45">
    <cfRule type="containsText" dxfId="30" priority="1" operator="containsText" text="x">
      <formula>NOT(ISERROR(SEARCH("x",AE32)))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B6A456F-26BA-624E-AB13-C73DAD470054}">
          <x14:formula1>
            <xm:f>données!$A$66:$A$68</xm:f>
          </x14:formula1>
          <xm:sqref>G47:R50 W41:Z45 AE47:AG50 AE52:AG54 W52:Z54 W47:Z50 W32:Z33 AE35:AG39 AE41:AG45 AE32:AG33 G52:R54 G35:R39 G32:R33 W35:Z39 G41:R45</xm:sqref>
        </x14:dataValidation>
        <x14:dataValidation type="list" allowBlank="1" showInputMessage="1" showErrorMessage="1" xr:uid="{30CBA1D5-EFC6-3040-86E8-BCEA7C8E4583}">
          <x14:formula1>
            <xm:f>Projets!$C$4:$C$26</xm:f>
          </x14:formula1>
          <xm:sqref>B3</xm:sqref>
        </x14:dataValidation>
        <x14:dataValidation type="list" allowBlank="1" showInputMessage="1" showErrorMessage="1" xr:uid="{5C3AF84F-BA63-0F49-AFB9-1B581764BC34}">
          <x14:formula1>
            <xm:f>Projets!$D$4:$D$26</xm:f>
          </x14:formula1>
          <xm:sqref>B4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BC2DD-4E55-CA43-9CD3-4BFD720B3A05}">
  <sheetPr codeName="Feuil8"/>
  <dimension ref="A1:AG96"/>
  <sheetViews>
    <sheetView topLeftCell="A44" workbookViewId="0">
      <selection activeCell="T37" sqref="T37"/>
    </sheetView>
  </sheetViews>
  <sheetFormatPr baseColWidth="10" defaultRowHeight="16" x14ac:dyDescent="0.2"/>
  <cols>
    <col min="1" max="1" width="19.5" style="43" customWidth="1"/>
    <col min="2" max="2" width="13.33203125" style="43" customWidth="1"/>
    <col min="3" max="3" width="9.83203125" style="2" customWidth="1"/>
    <col min="4" max="4" width="17.5" customWidth="1"/>
    <col min="5" max="5" width="9" customWidth="1"/>
    <col min="6" max="6" width="8.83203125" customWidth="1"/>
    <col min="7" max="18" width="2.83203125" customWidth="1"/>
    <col min="19" max="19" width="7" customWidth="1"/>
    <col min="20" max="20" width="7.1640625" customWidth="1"/>
    <col min="21" max="21" width="7.5" customWidth="1"/>
    <col min="22" max="22" width="6.1640625" customWidth="1"/>
    <col min="23" max="26" width="2.83203125" customWidth="1"/>
    <col min="27" max="27" width="5.33203125" customWidth="1"/>
    <col min="28" max="28" width="7.33203125" customWidth="1"/>
    <col min="29" max="29" width="7.83203125" customWidth="1"/>
    <col min="30" max="30" width="5.5" customWidth="1"/>
    <col min="31" max="33" width="2.83203125" customWidth="1"/>
  </cols>
  <sheetData>
    <row r="1" spans="1:12" ht="46" customHeight="1" x14ac:dyDescent="0.2">
      <c r="A1" s="111" t="s">
        <v>169</v>
      </c>
      <c r="B1" s="112"/>
      <c r="C1" s="284" t="s">
        <v>378</v>
      </c>
      <c r="D1" s="285"/>
      <c r="E1" s="285"/>
      <c r="F1" s="285"/>
      <c r="G1" s="285"/>
      <c r="H1" s="285"/>
      <c r="I1" s="285"/>
      <c r="J1" s="285"/>
      <c r="K1" s="285"/>
      <c r="L1" s="285"/>
    </row>
    <row r="3" spans="1:12" x14ac:dyDescent="0.2">
      <c r="A3" s="102" t="s">
        <v>100</v>
      </c>
      <c r="B3" s="269" t="s">
        <v>194</v>
      </c>
      <c r="C3" s="270"/>
      <c r="D3" s="270"/>
      <c r="E3" s="270"/>
      <c r="F3" s="270"/>
      <c r="G3" s="270"/>
      <c r="H3" s="270"/>
      <c r="I3" s="270"/>
      <c r="J3" s="270"/>
      <c r="K3" s="270"/>
      <c r="L3" s="271"/>
    </row>
    <row r="4" spans="1:12" x14ac:dyDescent="0.2">
      <c r="A4" s="102" t="s">
        <v>101</v>
      </c>
      <c r="B4" s="269" t="s">
        <v>185</v>
      </c>
      <c r="C4" s="270"/>
      <c r="D4" s="270"/>
      <c r="E4" s="270"/>
      <c r="F4" s="270"/>
      <c r="G4" s="270"/>
      <c r="H4" s="270"/>
      <c r="I4" s="270"/>
      <c r="J4" s="270"/>
      <c r="K4" s="270"/>
      <c r="L4" s="271"/>
    </row>
    <row r="5" spans="1:12" x14ac:dyDescent="0.2">
      <c r="A5" s="84"/>
      <c r="B5" s="84"/>
      <c r="C5" s="136"/>
      <c r="D5" s="8"/>
      <c r="E5" s="8"/>
      <c r="F5" s="8"/>
    </row>
    <row r="6" spans="1:12" x14ac:dyDescent="0.2">
      <c r="A6" s="84"/>
      <c r="B6" s="84"/>
      <c r="C6" s="136"/>
      <c r="D6" s="8"/>
      <c r="E6" s="8"/>
      <c r="F6" s="8"/>
    </row>
    <row r="7" spans="1:12" x14ac:dyDescent="0.2">
      <c r="A7" s="109" t="s">
        <v>333</v>
      </c>
      <c r="B7" s="120">
        <f>B59</f>
        <v>5</v>
      </c>
      <c r="C7" s="136"/>
    </row>
    <row r="8" spans="1:12" x14ac:dyDescent="0.2">
      <c r="A8" s="101" t="s">
        <v>341</v>
      </c>
      <c r="B8" s="99">
        <f>B60</f>
        <v>1</v>
      </c>
      <c r="C8" s="136"/>
    </row>
    <row r="9" spans="1:12" x14ac:dyDescent="0.2">
      <c r="A9" s="101" t="s">
        <v>103</v>
      </c>
      <c r="B9" s="9">
        <v>2</v>
      </c>
      <c r="C9" s="136"/>
    </row>
    <row r="10" spans="1:12" x14ac:dyDescent="0.2">
      <c r="A10" s="101" t="s">
        <v>104</v>
      </c>
      <c r="B10" s="99">
        <f>B66</f>
        <v>3</v>
      </c>
      <c r="C10" s="136"/>
    </row>
    <row r="11" spans="1:12" x14ac:dyDescent="0.2">
      <c r="A11" s="101" t="s">
        <v>168</v>
      </c>
      <c r="B11" s="99">
        <f>B73</f>
        <v>0</v>
      </c>
      <c r="C11" s="136"/>
    </row>
    <row r="12" spans="1:12" x14ac:dyDescent="0.2">
      <c r="A12" s="101" t="s">
        <v>34</v>
      </c>
      <c r="B12" s="99">
        <f>B79</f>
        <v>1</v>
      </c>
      <c r="C12" s="136"/>
    </row>
    <row r="15" spans="1:12" ht="24" customHeight="1" x14ac:dyDescent="0.2">
      <c r="A15" s="110" t="s">
        <v>105</v>
      </c>
      <c r="B15" s="104">
        <f>SUM(E32:E33,E35:E39,E41:E46,E48:E51,E53:E55)</f>
        <v>3375</v>
      </c>
      <c r="E15" s="121" t="s">
        <v>102</v>
      </c>
      <c r="F15" s="121" t="s">
        <v>331</v>
      </c>
    </row>
    <row r="16" spans="1:12" x14ac:dyDescent="0.2">
      <c r="A16" s="103" t="s">
        <v>321</v>
      </c>
      <c r="B16" s="71">
        <f>SUM(E32:E33,E35:E39)+(SUM(D41*C41,D43*C43,D44*C44,D45*C45,D46*C46,D48*C48,D49*C49,D50*C50,D51*C51,D53*C53,D54*C54,D55*C55)*1.5)</f>
        <v>1575</v>
      </c>
      <c r="D16" s="100" t="s">
        <v>325</v>
      </c>
      <c r="E16" s="99">
        <f>SUM(S32:S33,S35:S39,S41:S46,S48:S51,S53:S55)</f>
        <v>6</v>
      </c>
      <c r="F16" s="6">
        <f>SUM(U32:U33,U35:U39,U41:U46,U48:U51,U53:U55)</f>
        <v>5550</v>
      </c>
    </row>
    <row r="17" spans="1:33" x14ac:dyDescent="0.2">
      <c r="A17" s="103" t="s">
        <v>201</v>
      </c>
      <c r="B17" s="71">
        <f>SUM(E35:E39)</f>
        <v>600</v>
      </c>
      <c r="D17" s="49" t="s">
        <v>103</v>
      </c>
      <c r="E17" s="99">
        <f>SUM(S35:S39)</f>
        <v>2</v>
      </c>
      <c r="F17" s="6">
        <f>SUM(U35:U39)</f>
        <v>3000</v>
      </c>
    </row>
    <row r="18" spans="1:33" x14ac:dyDescent="0.2">
      <c r="A18" s="103" t="s">
        <v>322</v>
      </c>
      <c r="B18" s="71">
        <f>SUM(C41*D41,C43*D43,C44*D44,C45*D45,C46*D46,C48*D48,C49*D49,C50*D50,C51*D51,C53*D53,C54*D54,C55*D55)*1.5</f>
        <v>675</v>
      </c>
      <c r="D18" s="6" t="s">
        <v>343</v>
      </c>
      <c r="E18" s="9"/>
      <c r="F18" s="9"/>
    </row>
    <row r="19" spans="1:33" x14ac:dyDescent="0.2">
      <c r="A19" s="103" t="s">
        <v>323</v>
      </c>
      <c r="B19" s="71">
        <f>(SUM(C41*D41,C43*D43,C44*D44,C45*D45,C46*D46)*1.5)+(D53*1.5)</f>
        <v>450</v>
      </c>
    </row>
    <row r="20" spans="1:33" x14ac:dyDescent="0.2">
      <c r="A20" s="103" t="s">
        <v>324</v>
      </c>
      <c r="B20" s="71">
        <f>SUM(C41*D41,C43*D43)*1.5</f>
        <v>450</v>
      </c>
    </row>
    <row r="21" spans="1:33" x14ac:dyDescent="0.2">
      <c r="A21" s="103" t="s">
        <v>327</v>
      </c>
      <c r="B21" s="71">
        <f>(SUM(C48:C51)*D50*1.5)+(D53*1.5)</f>
        <v>0</v>
      </c>
      <c r="D21" s="100" t="s">
        <v>326</v>
      </c>
      <c r="E21" s="99">
        <f>SUM(AA32:AA33,AA35:AA39,AA41:AA46,AA48:AA51,AA53:AA55)</f>
        <v>1</v>
      </c>
      <c r="F21" s="6">
        <f>SUM(AC32:AC33:AC35:AC39,AC41:AC46,AC48:AC51,AC53:AC55)</f>
        <v>0</v>
      </c>
    </row>
    <row r="22" spans="1:33" x14ac:dyDescent="0.2">
      <c r="D22" s="72" t="s">
        <v>103</v>
      </c>
      <c r="E22" s="99">
        <f>SUM(AA35:AA39)</f>
        <v>0</v>
      </c>
      <c r="F22" s="6">
        <f>SUM(AB35:AB39)</f>
        <v>0</v>
      </c>
    </row>
    <row r="23" spans="1:33" ht="16" customHeight="1" x14ac:dyDescent="0.2">
      <c r="A23" s="103" t="s">
        <v>167</v>
      </c>
      <c r="B23" s="105"/>
      <c r="C23" s="122"/>
      <c r="D23" s="6" t="s">
        <v>344</v>
      </c>
      <c r="E23" s="9"/>
      <c r="F23" s="9"/>
    </row>
    <row r="24" spans="1:33" x14ac:dyDescent="0.2">
      <c r="A24" s="101" t="s">
        <v>202</v>
      </c>
      <c r="B24" s="105"/>
      <c r="C24" s="122"/>
    </row>
    <row r="25" spans="1:33" x14ac:dyDescent="0.2">
      <c r="C25" s="136"/>
    </row>
    <row r="28" spans="1:33" ht="17" customHeight="1" thickBot="1" x14ac:dyDescent="0.25"/>
    <row r="29" spans="1:33" ht="23" customHeight="1" thickBot="1" x14ac:dyDescent="0.25">
      <c r="D29" s="286" t="s">
        <v>317</v>
      </c>
      <c r="E29" s="287"/>
      <c r="F29" s="287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7"/>
      <c r="T29" s="287"/>
      <c r="U29" s="287"/>
      <c r="V29" s="287"/>
      <c r="W29" s="287"/>
      <c r="X29" s="287"/>
      <c r="Y29" s="287"/>
      <c r="Z29" s="287"/>
      <c r="AA29" s="288"/>
      <c r="AB29" s="288"/>
      <c r="AC29" s="288"/>
      <c r="AD29" s="288"/>
      <c r="AE29" s="288"/>
      <c r="AF29" s="288"/>
      <c r="AG29" s="289"/>
    </row>
    <row r="30" spans="1:33" x14ac:dyDescent="0.2">
      <c r="D30" s="274" t="s">
        <v>318</v>
      </c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73"/>
      <c r="T30" s="74"/>
      <c r="U30" s="290" t="s">
        <v>319</v>
      </c>
      <c r="V30" s="290"/>
      <c r="W30" s="290"/>
      <c r="X30" s="290"/>
      <c r="Y30" s="290"/>
      <c r="Z30" s="291"/>
      <c r="AA30" s="276" t="s">
        <v>320</v>
      </c>
      <c r="AB30" s="277"/>
      <c r="AC30" s="277"/>
      <c r="AD30" s="277"/>
      <c r="AE30" s="277"/>
      <c r="AF30" s="277"/>
      <c r="AG30" s="278"/>
    </row>
    <row r="31" spans="1:33" ht="48" customHeight="1" x14ac:dyDescent="0.2">
      <c r="B31" s="90" t="s">
        <v>225</v>
      </c>
      <c r="C31" s="91" t="s">
        <v>223</v>
      </c>
      <c r="D31" s="92" t="s">
        <v>310</v>
      </c>
      <c r="E31" s="93" t="s">
        <v>328</v>
      </c>
      <c r="F31" s="94" t="s">
        <v>227</v>
      </c>
      <c r="G31" s="94" t="s">
        <v>315</v>
      </c>
      <c r="H31" s="94" t="s">
        <v>314</v>
      </c>
      <c r="I31" s="94" t="s">
        <v>313</v>
      </c>
      <c r="J31" s="94" t="s">
        <v>312</v>
      </c>
      <c r="K31" s="94" t="s">
        <v>311</v>
      </c>
      <c r="L31" s="94" t="s">
        <v>27</v>
      </c>
      <c r="M31" s="94" t="s">
        <v>2</v>
      </c>
      <c r="N31" s="94" t="s">
        <v>3</v>
      </c>
      <c r="O31" s="94" t="s">
        <v>4</v>
      </c>
      <c r="P31" s="94" t="s">
        <v>5</v>
      </c>
      <c r="Q31" s="94" t="s">
        <v>108</v>
      </c>
      <c r="R31" s="95" t="s">
        <v>316</v>
      </c>
      <c r="S31" s="96" t="s">
        <v>223</v>
      </c>
      <c r="T31" s="94" t="s">
        <v>330</v>
      </c>
      <c r="U31" s="97" t="s">
        <v>329</v>
      </c>
      <c r="V31" s="94" t="s">
        <v>227</v>
      </c>
      <c r="W31" s="94" t="s">
        <v>3</v>
      </c>
      <c r="X31" s="94" t="s">
        <v>4</v>
      </c>
      <c r="Y31" s="94" t="s">
        <v>5</v>
      </c>
      <c r="Z31" s="98" t="s">
        <v>108</v>
      </c>
      <c r="AA31" s="96" t="s">
        <v>223</v>
      </c>
      <c r="AB31" s="94" t="s">
        <v>330</v>
      </c>
      <c r="AC31" s="93" t="s">
        <v>329</v>
      </c>
      <c r="AD31" s="94" t="s">
        <v>227</v>
      </c>
      <c r="AE31" s="95" t="s">
        <v>4</v>
      </c>
      <c r="AF31" s="94" t="s">
        <v>5</v>
      </c>
      <c r="AG31" s="98" t="s">
        <v>108</v>
      </c>
    </row>
    <row r="32" spans="1:33" x14ac:dyDescent="0.2">
      <c r="A32" s="87" t="s">
        <v>341</v>
      </c>
      <c r="B32" s="82" t="s">
        <v>301</v>
      </c>
      <c r="C32" s="119">
        <f>B61</f>
        <v>1</v>
      </c>
      <c r="D32" s="69">
        <v>200</v>
      </c>
      <c r="E32" s="6">
        <f>C32*D32*1.5</f>
        <v>300</v>
      </c>
      <c r="F32" s="6">
        <f>COUNTIF(G32:R32,"o")</f>
        <v>1</v>
      </c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 t="s">
        <v>97</v>
      </c>
      <c r="R32" s="65"/>
      <c r="S32" s="79">
        <f>B60</f>
        <v>1</v>
      </c>
      <c r="T32" s="80">
        <v>800</v>
      </c>
      <c r="U32" s="55">
        <f>S32*T32*1.5</f>
        <v>1200</v>
      </c>
      <c r="V32" s="6">
        <f>COUNTIF(W32:Z32,"o")</f>
        <v>1</v>
      </c>
      <c r="W32" s="24"/>
      <c r="X32" s="24"/>
      <c r="Y32" s="24" t="s">
        <v>97</v>
      </c>
      <c r="Z32" s="57"/>
      <c r="AA32" s="79">
        <f>B61</f>
        <v>1</v>
      </c>
      <c r="AB32" s="11"/>
      <c r="AC32" s="6">
        <f>AA32*AB32*1.5</f>
        <v>0</v>
      </c>
      <c r="AD32" s="6">
        <f>COUNTIF(AE32:AG32,"o")</f>
        <v>0</v>
      </c>
      <c r="AE32" s="65"/>
      <c r="AF32" s="24"/>
      <c r="AG32" s="57"/>
    </row>
    <row r="33" spans="1:33" x14ac:dyDescent="0.2">
      <c r="A33" s="106" t="s">
        <v>334</v>
      </c>
      <c r="B33" s="82"/>
      <c r="C33" s="117">
        <f>B62</f>
        <v>0</v>
      </c>
      <c r="D33" s="69"/>
      <c r="E33" s="6">
        <f>C33*D33*1.5</f>
        <v>0</v>
      </c>
      <c r="F33" s="6">
        <f>COUNTIF(G33:R33,"o")</f>
        <v>0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65"/>
      <c r="S33" s="76"/>
      <c r="T33" s="80"/>
      <c r="U33" s="55">
        <f>S33*T33*1.5</f>
        <v>0</v>
      </c>
      <c r="V33" s="6">
        <f>COUNTIF(W33:Z33,"o")</f>
        <v>0</v>
      </c>
      <c r="W33" s="24"/>
      <c r="X33" s="24"/>
      <c r="Y33" s="24"/>
      <c r="Z33" s="57"/>
      <c r="AA33" s="76"/>
      <c r="AB33" s="11"/>
      <c r="AC33" s="6">
        <f>AA33*AB33*1.5</f>
        <v>0</v>
      </c>
      <c r="AD33" s="6">
        <f>COUNTIF(AE33:AG33,"o")</f>
        <v>0</v>
      </c>
      <c r="AE33" s="65"/>
      <c r="AF33" s="24"/>
      <c r="AG33" s="57"/>
    </row>
    <row r="34" spans="1:33" ht="9" customHeight="1" x14ac:dyDescent="0.2">
      <c r="A34" s="85"/>
      <c r="B34" s="50"/>
      <c r="C34" s="68"/>
      <c r="D34" s="63"/>
      <c r="E34" s="7"/>
      <c r="F34" s="7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66"/>
      <c r="S34" s="77"/>
      <c r="T34" s="81"/>
      <c r="U34" s="56"/>
      <c r="V34" s="7"/>
      <c r="W34" s="52"/>
      <c r="X34" s="52"/>
      <c r="Y34" s="52"/>
      <c r="Z34" s="58"/>
      <c r="AA34" s="77"/>
      <c r="AB34" s="56"/>
      <c r="AC34" s="7"/>
      <c r="AD34" s="7"/>
      <c r="AE34" s="66"/>
      <c r="AF34" s="52"/>
      <c r="AG34" s="58"/>
    </row>
    <row r="35" spans="1:33" x14ac:dyDescent="0.2">
      <c r="A35" s="87" t="s">
        <v>103</v>
      </c>
      <c r="B35" s="82"/>
      <c r="C35" s="67">
        <v>1</v>
      </c>
      <c r="D35" s="69">
        <v>150</v>
      </c>
      <c r="E35" s="6">
        <f>C35*D35*1.5</f>
        <v>225</v>
      </c>
      <c r="F35" s="6">
        <f>COUNTIF(G35:R35,"o")</f>
        <v>3</v>
      </c>
      <c r="G35" s="24"/>
      <c r="H35" s="24"/>
      <c r="I35" s="24"/>
      <c r="J35" s="24"/>
      <c r="K35" s="24"/>
      <c r="L35" s="24"/>
      <c r="M35" s="24"/>
      <c r="N35" s="24"/>
      <c r="O35" s="24" t="s">
        <v>97</v>
      </c>
      <c r="P35" s="24" t="s">
        <v>97</v>
      </c>
      <c r="Q35" s="24" t="s">
        <v>97</v>
      </c>
      <c r="R35" s="65"/>
      <c r="S35" s="79">
        <f>C35</f>
        <v>1</v>
      </c>
      <c r="T35" s="80">
        <v>1000</v>
      </c>
      <c r="U35" s="55">
        <f>S35*T35*1.5</f>
        <v>1500</v>
      </c>
      <c r="V35" s="6">
        <f>COUNTIF(W35:Z35,"o")</f>
        <v>1</v>
      </c>
      <c r="W35" s="24"/>
      <c r="X35" s="24"/>
      <c r="Y35" s="24" t="s">
        <v>97</v>
      </c>
      <c r="Z35" s="57"/>
      <c r="AA35" s="79"/>
      <c r="AB35" s="11"/>
      <c r="AC35" s="6">
        <f>AA35*AB35*1.5</f>
        <v>0</v>
      </c>
      <c r="AD35" s="6">
        <f>COUNTIF(AE35:AG35,"o")</f>
        <v>0</v>
      </c>
      <c r="AE35" s="65"/>
      <c r="AF35" s="24"/>
      <c r="AG35" s="57"/>
    </row>
    <row r="36" spans="1:33" x14ac:dyDescent="0.2">
      <c r="A36" s="107" t="s">
        <v>334</v>
      </c>
      <c r="B36" s="82"/>
      <c r="C36" s="67">
        <v>1</v>
      </c>
      <c r="D36" s="69">
        <v>250</v>
      </c>
      <c r="E36" s="6">
        <f>C36*D36*1.5</f>
        <v>375</v>
      </c>
      <c r="F36" s="6">
        <f>COUNTIF(G36:R36,"o")</f>
        <v>1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 t="s">
        <v>97</v>
      </c>
      <c r="R36" s="65"/>
      <c r="S36" s="79">
        <f>C36</f>
        <v>1</v>
      </c>
      <c r="T36" s="80">
        <v>1000</v>
      </c>
      <c r="U36" s="55">
        <f>S36*T36*1.5</f>
        <v>1500</v>
      </c>
      <c r="V36" s="6">
        <f>COUNTIF(W36:Z36,"o")</f>
        <v>1</v>
      </c>
      <c r="W36" s="24"/>
      <c r="X36" s="24"/>
      <c r="Y36" s="24" t="s">
        <v>97</v>
      </c>
      <c r="Z36" s="57"/>
      <c r="AA36" s="79"/>
      <c r="AB36" s="11"/>
      <c r="AC36" s="6">
        <f>AA36*AB36*1.5</f>
        <v>0</v>
      </c>
      <c r="AD36" s="6">
        <f>COUNTIF(AE36:AG36,"o")</f>
        <v>0</v>
      </c>
      <c r="AE36" s="65"/>
      <c r="AF36" s="24"/>
      <c r="AG36" s="57"/>
    </row>
    <row r="37" spans="1:33" x14ac:dyDescent="0.2">
      <c r="A37" s="107"/>
      <c r="B37" s="82"/>
      <c r="C37" s="67">
        <v>0</v>
      </c>
      <c r="D37" s="69"/>
      <c r="E37" s="6">
        <f>C37*D37*1.5</f>
        <v>0</v>
      </c>
      <c r="F37" s="6">
        <f>COUNTIF(G37:R37,"o")</f>
        <v>0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65"/>
      <c r="S37" s="79">
        <f>C37</f>
        <v>0</v>
      </c>
      <c r="T37" s="80"/>
      <c r="U37" s="55">
        <f>S37*T37*1.5</f>
        <v>0</v>
      </c>
      <c r="V37" s="6">
        <f>COUNTIF(W37:Z37,"o")</f>
        <v>0</v>
      </c>
      <c r="W37" s="24"/>
      <c r="X37" s="24"/>
      <c r="Y37" s="24"/>
      <c r="Z37" s="57"/>
      <c r="AA37" s="79"/>
      <c r="AB37" s="11"/>
      <c r="AC37" s="6">
        <f>AA37*AB37*1.5</f>
        <v>0</v>
      </c>
      <c r="AD37" s="6">
        <f>COUNTIF(AE37:AG37,"o")</f>
        <v>0</v>
      </c>
      <c r="AE37" s="65"/>
      <c r="AF37" s="24"/>
      <c r="AG37" s="57"/>
    </row>
    <row r="38" spans="1:33" x14ac:dyDescent="0.2">
      <c r="A38" s="107"/>
      <c r="B38" s="108" t="s">
        <v>335</v>
      </c>
      <c r="C38" s="67">
        <v>0</v>
      </c>
      <c r="D38" s="69"/>
      <c r="E38" s="6">
        <f>C38*D38*1.5</f>
        <v>0</v>
      </c>
      <c r="F38" s="6">
        <f>COUNTIF(G38:R38,"o")</f>
        <v>0</v>
      </c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65"/>
      <c r="S38" s="79">
        <f>C38</f>
        <v>0</v>
      </c>
      <c r="T38" s="80"/>
      <c r="U38" s="55">
        <f>S38*T38*1.5</f>
        <v>0</v>
      </c>
      <c r="V38" s="6">
        <f>COUNTIF(W38:Z38,"o")</f>
        <v>0</v>
      </c>
      <c r="W38" s="24"/>
      <c r="X38" s="24"/>
      <c r="Y38" s="24"/>
      <c r="Z38" s="57"/>
      <c r="AA38" s="79"/>
      <c r="AB38" s="11"/>
      <c r="AC38" s="6">
        <f>AA38*AB38*1.5</f>
        <v>0</v>
      </c>
      <c r="AD38" s="6">
        <f>COUNTIF(AE38:AG38,"o")</f>
        <v>0</v>
      </c>
      <c r="AE38" s="65"/>
      <c r="AF38" s="24"/>
      <c r="AG38" s="57"/>
    </row>
    <row r="39" spans="1:33" x14ac:dyDescent="0.2">
      <c r="A39" s="88"/>
      <c r="B39" s="82" t="s">
        <v>96</v>
      </c>
      <c r="C39" s="67">
        <v>0</v>
      </c>
      <c r="D39" s="69"/>
      <c r="E39" s="6">
        <f>C39*D39*1.15</f>
        <v>0</v>
      </c>
      <c r="F39" s="6">
        <f>COUNTIF(G39:R39,"o")</f>
        <v>0</v>
      </c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65"/>
      <c r="S39" s="79">
        <f>C39</f>
        <v>0</v>
      </c>
      <c r="T39" s="80"/>
      <c r="U39" s="55">
        <f>S39*T39*1.15</f>
        <v>0</v>
      </c>
      <c r="V39" s="6">
        <f>COUNTIF(W39:Z39,"o")</f>
        <v>0</v>
      </c>
      <c r="W39" s="24"/>
      <c r="X39" s="24"/>
      <c r="Y39" s="24"/>
      <c r="Z39" s="57"/>
      <c r="AA39" s="79"/>
      <c r="AB39" s="11"/>
      <c r="AC39" s="6">
        <f>AA39*AB39*1.15</f>
        <v>0</v>
      </c>
      <c r="AD39" s="6">
        <f>COUNTIF(AE39:AG39,"o")</f>
        <v>0</v>
      </c>
      <c r="AE39" s="65"/>
      <c r="AF39" s="24"/>
      <c r="AG39" s="57"/>
    </row>
    <row r="40" spans="1:33" ht="9" customHeight="1" x14ac:dyDescent="0.2">
      <c r="A40" s="85"/>
      <c r="B40" s="50"/>
      <c r="C40" s="68"/>
      <c r="D40" s="63"/>
      <c r="E40" s="7"/>
      <c r="F40" s="7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66"/>
      <c r="S40" s="77"/>
      <c r="T40" s="81"/>
      <c r="U40" s="56"/>
      <c r="V40" s="7"/>
      <c r="W40" s="52"/>
      <c r="X40" s="52"/>
      <c r="Y40" s="52"/>
      <c r="Z40" s="58"/>
      <c r="AA40" s="77"/>
      <c r="AB40" s="56"/>
      <c r="AC40" s="7"/>
      <c r="AD40" s="7"/>
      <c r="AE40" s="66"/>
      <c r="AF40" s="52"/>
      <c r="AG40" s="58"/>
    </row>
    <row r="41" spans="1:33" x14ac:dyDescent="0.2">
      <c r="A41" s="87" t="s">
        <v>224</v>
      </c>
      <c r="B41" s="82" t="s">
        <v>302</v>
      </c>
      <c r="C41" s="119">
        <v>2</v>
      </c>
      <c r="D41" s="69">
        <v>150</v>
      </c>
      <c r="E41" s="6">
        <f t="shared" ref="E41:E46" si="0">C41*D41*1.5*F41</f>
        <v>1350</v>
      </c>
      <c r="F41" s="6">
        <f t="shared" ref="F41:F46" si="1">COUNTIF(G41:R41,"o")</f>
        <v>3</v>
      </c>
      <c r="G41" s="24"/>
      <c r="H41" s="24"/>
      <c r="I41" s="24"/>
      <c r="J41" s="24"/>
      <c r="K41" s="24"/>
      <c r="L41" s="24"/>
      <c r="M41" s="24"/>
      <c r="N41" s="24"/>
      <c r="O41" s="24" t="s">
        <v>97</v>
      </c>
      <c r="P41" s="24" t="s">
        <v>97</v>
      </c>
      <c r="Q41" s="24" t="s">
        <v>97</v>
      </c>
      <c r="R41" s="65"/>
      <c r="S41" s="76">
        <v>2</v>
      </c>
      <c r="T41" s="123">
        <v>300</v>
      </c>
      <c r="U41" s="55">
        <f>S41*T41*1.5*V41</f>
        <v>900</v>
      </c>
      <c r="V41" s="6">
        <f>COUNTIF(W41:Z41,"o")</f>
        <v>1</v>
      </c>
      <c r="W41" s="24"/>
      <c r="X41" s="24"/>
      <c r="Y41" s="24" t="s">
        <v>97</v>
      </c>
      <c r="Z41" s="57"/>
      <c r="AA41" s="76"/>
      <c r="AB41" s="11"/>
      <c r="AC41" s="6">
        <f>AA41*AB41*1.5*AD41</f>
        <v>0</v>
      </c>
      <c r="AD41" s="6">
        <f>COUNTIF(AE41:AG41,"o")</f>
        <v>0</v>
      </c>
      <c r="AE41" s="65"/>
      <c r="AF41" s="24"/>
      <c r="AG41" s="57"/>
    </row>
    <row r="42" spans="1:33" x14ac:dyDescent="0.2">
      <c r="A42" s="138"/>
      <c r="B42" s="82" t="s">
        <v>302</v>
      </c>
      <c r="C42" s="119">
        <v>1</v>
      </c>
      <c r="D42" s="69">
        <v>150</v>
      </c>
      <c r="E42" s="6">
        <f t="shared" si="0"/>
        <v>225</v>
      </c>
      <c r="F42" s="6">
        <f t="shared" si="1"/>
        <v>1</v>
      </c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 t="s">
        <v>97</v>
      </c>
      <c r="R42" s="65"/>
      <c r="S42" s="76">
        <v>1</v>
      </c>
      <c r="T42" s="123">
        <v>300</v>
      </c>
      <c r="U42" s="55">
        <f>S42*T42*1.5*V42</f>
        <v>450</v>
      </c>
      <c r="V42" s="6">
        <f>COUNTIF(W42:Z42,"o")</f>
        <v>1</v>
      </c>
      <c r="W42" s="24"/>
      <c r="X42" s="24"/>
      <c r="Y42" s="24" t="s">
        <v>97</v>
      </c>
      <c r="Z42" s="57"/>
      <c r="AA42" s="76"/>
      <c r="AB42" s="11"/>
      <c r="AC42" s="6"/>
      <c r="AD42" s="6"/>
      <c r="AE42" s="65"/>
      <c r="AF42" s="24"/>
      <c r="AG42" s="57"/>
    </row>
    <row r="43" spans="1:33" x14ac:dyDescent="0.2">
      <c r="A43" s="89"/>
      <c r="B43" s="82" t="s">
        <v>303</v>
      </c>
      <c r="C43" s="119">
        <f>B68</f>
        <v>0</v>
      </c>
      <c r="D43" s="69"/>
      <c r="E43" s="6">
        <f t="shared" si="0"/>
        <v>0</v>
      </c>
      <c r="F43" s="6">
        <f t="shared" si="1"/>
        <v>0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65"/>
      <c r="S43" s="76"/>
      <c r="T43" s="123"/>
      <c r="U43" s="55">
        <f>S43*T43*1.5*V43</f>
        <v>0</v>
      </c>
      <c r="V43" s="6">
        <f>COUNTIF(W43:Z43,"o")</f>
        <v>0</v>
      </c>
      <c r="W43" s="24"/>
      <c r="X43" s="24"/>
      <c r="Y43" s="24"/>
      <c r="Z43" s="57"/>
      <c r="AA43" s="76"/>
      <c r="AB43" s="11"/>
      <c r="AC43" s="6">
        <f>AA43*AB43*1.5*AD43</f>
        <v>0</v>
      </c>
      <c r="AD43" s="6">
        <f>COUNTIF(AE43:AG43,"o")</f>
        <v>0</v>
      </c>
      <c r="AE43" s="65"/>
      <c r="AF43" s="24"/>
      <c r="AG43" s="57"/>
    </row>
    <row r="44" spans="1:33" x14ac:dyDescent="0.2">
      <c r="A44" s="89"/>
      <c r="B44" s="82" t="s">
        <v>304</v>
      </c>
      <c r="C44" s="119">
        <f>B69</f>
        <v>0</v>
      </c>
      <c r="D44" s="69"/>
      <c r="E44" s="6">
        <f t="shared" si="0"/>
        <v>0</v>
      </c>
      <c r="F44" s="6">
        <f t="shared" si="1"/>
        <v>0</v>
      </c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65"/>
      <c r="S44" s="76"/>
      <c r="T44" s="123"/>
      <c r="U44" s="55">
        <f>S44*T44*1.5*V44</f>
        <v>0</v>
      </c>
      <c r="V44" s="6">
        <f>COUNTIF(W44:Z44,"o")</f>
        <v>0</v>
      </c>
      <c r="W44" s="24"/>
      <c r="X44" s="24"/>
      <c r="Y44" s="24"/>
      <c r="Z44" s="57"/>
      <c r="AA44" s="76"/>
      <c r="AB44" s="11"/>
      <c r="AC44" s="6">
        <f>AA44*AB44*1.5*AD44</f>
        <v>0</v>
      </c>
      <c r="AD44" s="6">
        <f>COUNTIF(AE44:AG44,"o")</f>
        <v>0</v>
      </c>
      <c r="AE44" s="65"/>
      <c r="AF44" s="24"/>
      <c r="AG44" s="57"/>
    </row>
    <row r="45" spans="1:33" x14ac:dyDescent="0.2">
      <c r="A45" s="89"/>
      <c r="B45" s="82" t="s">
        <v>305</v>
      </c>
      <c r="C45" s="119">
        <f>B70</f>
        <v>0</v>
      </c>
      <c r="D45" s="69"/>
      <c r="E45" s="6">
        <f t="shared" si="0"/>
        <v>0</v>
      </c>
      <c r="F45" s="6">
        <f t="shared" si="1"/>
        <v>0</v>
      </c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65"/>
      <c r="S45" s="76"/>
      <c r="T45" s="80"/>
      <c r="U45" s="55">
        <f>S45*T45*1.5*V45</f>
        <v>0</v>
      </c>
      <c r="V45" s="6">
        <f>COUNTIF(W45:Z45,"o")</f>
        <v>0</v>
      </c>
      <c r="W45" s="24"/>
      <c r="X45" s="24"/>
      <c r="Y45" s="24"/>
      <c r="Z45" s="57"/>
      <c r="AA45" s="76"/>
      <c r="AB45" s="11"/>
      <c r="AC45" s="6">
        <f>AA45*AB45*1.5*AD45</f>
        <v>0</v>
      </c>
      <c r="AD45" s="6">
        <f>COUNTIF(AE45:AG45,"o")</f>
        <v>0</v>
      </c>
      <c r="AE45" s="65"/>
      <c r="AF45" s="24"/>
      <c r="AG45" s="57"/>
    </row>
    <row r="46" spans="1:33" x14ac:dyDescent="0.2">
      <c r="A46" s="88"/>
      <c r="B46" s="82" t="s">
        <v>306</v>
      </c>
      <c r="C46" s="119">
        <f>B71</f>
        <v>0</v>
      </c>
      <c r="D46" s="69"/>
      <c r="E46" s="6">
        <f t="shared" si="0"/>
        <v>0</v>
      </c>
      <c r="F46" s="6">
        <f t="shared" si="1"/>
        <v>0</v>
      </c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65"/>
      <c r="S46" s="76"/>
      <c r="T46" s="123"/>
      <c r="U46" s="55">
        <f>S46*T46*1.5*V46</f>
        <v>0</v>
      </c>
      <c r="V46" s="6">
        <f>COUNTIF(W46:Z46,"o")</f>
        <v>0</v>
      </c>
      <c r="W46" s="24"/>
      <c r="X46" s="24"/>
      <c r="Y46" s="24"/>
      <c r="Z46" s="57"/>
      <c r="AA46" s="76"/>
      <c r="AB46" s="11"/>
      <c r="AC46" s="6">
        <f>AA46*AB46*1.5*AD46</f>
        <v>0</v>
      </c>
      <c r="AD46" s="6">
        <f>COUNTIF(AE46:AG46,"o")</f>
        <v>0</v>
      </c>
      <c r="AE46" s="65"/>
      <c r="AF46" s="24"/>
      <c r="AG46" s="57"/>
    </row>
    <row r="47" spans="1:33" ht="10" customHeight="1" x14ac:dyDescent="0.2">
      <c r="A47" s="85"/>
      <c r="B47" s="50"/>
      <c r="C47" s="68"/>
      <c r="D47" s="63"/>
      <c r="E47" s="7"/>
      <c r="F47" s="7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66"/>
      <c r="S47" s="77"/>
      <c r="T47" s="81"/>
      <c r="U47" s="56"/>
      <c r="V47" s="7"/>
      <c r="W47" s="52"/>
      <c r="X47" s="52"/>
      <c r="Y47" s="52"/>
      <c r="Z47" s="58"/>
      <c r="AA47" s="77"/>
      <c r="AB47" s="56"/>
      <c r="AC47" s="7"/>
      <c r="AD47" s="7"/>
      <c r="AE47" s="66"/>
      <c r="AF47" s="52"/>
      <c r="AG47" s="58"/>
    </row>
    <row r="48" spans="1:33" x14ac:dyDescent="0.2">
      <c r="A48" s="87" t="s">
        <v>226</v>
      </c>
      <c r="B48" s="82" t="s">
        <v>23</v>
      </c>
      <c r="C48" s="119">
        <f>B74</f>
        <v>0</v>
      </c>
      <c r="D48" s="69"/>
      <c r="E48" s="6">
        <f>C48*D48*1.5*F48</f>
        <v>0</v>
      </c>
      <c r="F48" s="6">
        <f>COUNTIF(G48:R48,"o")</f>
        <v>0</v>
      </c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65"/>
      <c r="S48" s="76"/>
      <c r="T48" s="123"/>
      <c r="U48" s="55">
        <f>S48*T48*1.5*V48</f>
        <v>0</v>
      </c>
      <c r="V48" s="6">
        <f>COUNTIF(W48:Z48,"o")</f>
        <v>0</v>
      </c>
      <c r="W48" s="24"/>
      <c r="X48" s="24"/>
      <c r="Y48" s="24"/>
      <c r="Z48" s="57"/>
      <c r="AA48" s="76"/>
      <c r="AB48" s="11"/>
      <c r="AC48" s="6">
        <f>AA48*AB48*1.5*AD48</f>
        <v>0</v>
      </c>
      <c r="AD48" s="6">
        <f>COUNTIF(AE48:AG48,"o")</f>
        <v>0</v>
      </c>
      <c r="AE48" s="65"/>
      <c r="AF48" s="24"/>
      <c r="AG48" s="57"/>
    </row>
    <row r="49" spans="1:33" x14ac:dyDescent="0.2">
      <c r="A49" s="89"/>
      <c r="B49" s="82" t="s">
        <v>307</v>
      </c>
      <c r="C49" s="119">
        <f>B75</f>
        <v>0</v>
      </c>
      <c r="D49" s="69"/>
      <c r="E49" s="6">
        <f>C49*D49*1.5*F49</f>
        <v>0</v>
      </c>
      <c r="F49" s="6">
        <f>COUNTIF(G49:R49,"o")</f>
        <v>0</v>
      </c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65"/>
      <c r="S49" s="76"/>
      <c r="T49" s="123"/>
      <c r="U49" s="55">
        <f>S49*T49*1.5*V49</f>
        <v>0</v>
      </c>
      <c r="V49" s="6">
        <f>COUNTIF(W49:Z49,"o")</f>
        <v>0</v>
      </c>
      <c r="W49" s="24"/>
      <c r="X49" s="24"/>
      <c r="Y49" s="24"/>
      <c r="Z49" s="57"/>
      <c r="AA49" s="76"/>
      <c r="AB49" s="11"/>
      <c r="AC49" s="6">
        <f>AA49*AB49*1.5*AD49</f>
        <v>0</v>
      </c>
      <c r="AD49" s="6">
        <f>COUNTIF(AE49:AG49,"o")</f>
        <v>0</v>
      </c>
      <c r="AE49" s="65"/>
      <c r="AF49" s="24"/>
      <c r="AG49" s="57"/>
    </row>
    <row r="50" spans="1:33" x14ac:dyDescent="0.2">
      <c r="A50" s="89"/>
      <c r="B50" s="82" t="s">
        <v>25</v>
      </c>
      <c r="C50" s="119">
        <f>B76</f>
        <v>0</v>
      </c>
      <c r="D50" s="69"/>
      <c r="E50" s="6">
        <f>C50*D50*1.5*F50</f>
        <v>0</v>
      </c>
      <c r="F50" s="6">
        <f>COUNTIF(G50:R50,"o")</f>
        <v>0</v>
      </c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65"/>
      <c r="S50" s="76"/>
      <c r="T50" s="123"/>
      <c r="U50" s="55">
        <f>S50*T50*1.5*V50</f>
        <v>0</v>
      </c>
      <c r="V50" s="6">
        <f>COUNTIF(W50:Z50,"o")</f>
        <v>0</v>
      </c>
      <c r="W50" s="24"/>
      <c r="X50" s="24"/>
      <c r="Y50" s="24"/>
      <c r="Z50" s="57"/>
      <c r="AA50" s="76"/>
      <c r="AB50" s="11"/>
      <c r="AC50" s="6">
        <f>AA50*AB50*1.5*AD50</f>
        <v>0</v>
      </c>
      <c r="AD50" s="6">
        <f>COUNTIF(AE50:AG50,"o")</f>
        <v>0</v>
      </c>
      <c r="AE50" s="65"/>
      <c r="AF50" s="24"/>
      <c r="AG50" s="57"/>
    </row>
    <row r="51" spans="1:33" x14ac:dyDescent="0.2">
      <c r="A51" s="88"/>
      <c r="B51" s="82" t="s">
        <v>26</v>
      </c>
      <c r="C51" s="119">
        <f>B77</f>
        <v>0</v>
      </c>
      <c r="D51" s="69"/>
      <c r="E51" s="6">
        <f>C51*D51*1.5*F51</f>
        <v>0</v>
      </c>
      <c r="F51" s="6">
        <f>COUNTIF(G51:R51,"o")</f>
        <v>0</v>
      </c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65"/>
      <c r="S51" s="76"/>
      <c r="T51" s="123"/>
      <c r="U51" s="55">
        <f>S51*T51*1.5*V51</f>
        <v>0</v>
      </c>
      <c r="V51" s="6">
        <f>COUNTIF(W51:Z51,"o")</f>
        <v>0</v>
      </c>
      <c r="W51" s="24"/>
      <c r="X51" s="24"/>
      <c r="Y51" s="24"/>
      <c r="Z51" s="57"/>
      <c r="AA51" s="76"/>
      <c r="AB51" s="11"/>
      <c r="AC51" s="6">
        <f>AA51*AB51*1.5*AD51</f>
        <v>0</v>
      </c>
      <c r="AD51" s="6">
        <f>COUNTIF(AE51:AG51,"o")</f>
        <v>0</v>
      </c>
      <c r="AE51" s="65"/>
      <c r="AF51" s="24"/>
      <c r="AG51" s="57"/>
    </row>
    <row r="52" spans="1:33" ht="9" customHeight="1" x14ac:dyDescent="0.2">
      <c r="A52" s="85"/>
      <c r="B52" s="50"/>
      <c r="C52" s="68"/>
      <c r="D52" s="63"/>
      <c r="E52" s="7"/>
      <c r="F52" s="7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66"/>
      <c r="S52" s="77"/>
      <c r="T52" s="81"/>
      <c r="U52" s="56"/>
      <c r="V52" s="7"/>
      <c r="W52" s="52"/>
      <c r="X52" s="52"/>
      <c r="Y52" s="52"/>
      <c r="Z52" s="58"/>
      <c r="AA52" s="77"/>
      <c r="AB52" s="56"/>
      <c r="AC52" s="7"/>
      <c r="AD52" s="7"/>
      <c r="AE52" s="66"/>
      <c r="AF52" s="52"/>
      <c r="AG52" s="58"/>
    </row>
    <row r="53" spans="1:33" x14ac:dyDescent="0.2">
      <c r="A53" s="87" t="s">
        <v>34</v>
      </c>
      <c r="B53" s="82" t="s">
        <v>308</v>
      </c>
      <c r="C53" s="119">
        <f>B80</f>
        <v>0</v>
      </c>
      <c r="D53" s="69"/>
      <c r="E53" s="6">
        <f>C53*D53*1.5*F53</f>
        <v>0</v>
      </c>
      <c r="F53" s="6">
        <f>COUNTIF(G53:R53,"o")</f>
        <v>0</v>
      </c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65"/>
      <c r="S53" s="76"/>
      <c r="T53" s="11"/>
      <c r="U53" s="55">
        <f>S53*T53*1.5*V53</f>
        <v>0</v>
      </c>
      <c r="V53" s="6">
        <f>COUNTIF(W53:Z53,"o")</f>
        <v>0</v>
      </c>
      <c r="W53" s="24"/>
      <c r="X53" s="24"/>
      <c r="Y53" s="24"/>
      <c r="Z53" s="57"/>
      <c r="AA53" s="76"/>
      <c r="AB53" s="11"/>
      <c r="AC53" s="6">
        <f>AA53*AB53*1.5*AD53</f>
        <v>0</v>
      </c>
      <c r="AD53" s="6">
        <f>COUNTIF(AE53:AG53,"o")</f>
        <v>0</v>
      </c>
      <c r="AE53" s="65"/>
      <c r="AF53" s="24"/>
      <c r="AG53" s="57"/>
    </row>
    <row r="54" spans="1:33" x14ac:dyDescent="0.2">
      <c r="A54" s="89"/>
      <c r="B54" s="82" t="s">
        <v>309</v>
      </c>
      <c r="C54" s="119">
        <f>B81</f>
        <v>1</v>
      </c>
      <c r="D54" s="69">
        <v>150</v>
      </c>
      <c r="E54" s="6">
        <f>C54*D54*1.5*F54</f>
        <v>900</v>
      </c>
      <c r="F54" s="6">
        <f>COUNTIF(G54:R54,"o")</f>
        <v>4</v>
      </c>
      <c r="G54" s="24"/>
      <c r="H54" s="24"/>
      <c r="I54" s="24"/>
      <c r="J54" s="24"/>
      <c r="K54" s="24"/>
      <c r="L54" s="24"/>
      <c r="M54" s="24"/>
      <c r="N54" s="24"/>
      <c r="O54" s="24" t="s">
        <v>97</v>
      </c>
      <c r="P54" s="24" t="s">
        <v>97</v>
      </c>
      <c r="Q54" s="24" t="s">
        <v>97</v>
      </c>
      <c r="R54" s="65" t="s">
        <v>97</v>
      </c>
      <c r="S54" s="76"/>
      <c r="T54" s="80"/>
      <c r="U54" s="55">
        <f>S54*T54*1.5*V54</f>
        <v>0</v>
      </c>
      <c r="V54" s="6">
        <f>COUNTIF(W54:Z54,"o")</f>
        <v>0</v>
      </c>
      <c r="W54" s="24"/>
      <c r="X54" s="24"/>
      <c r="Y54" s="24"/>
      <c r="Z54" s="57"/>
      <c r="AA54" s="76"/>
      <c r="AB54" s="11"/>
      <c r="AC54" s="6">
        <f>AA54*AB54*1.5*AD54</f>
        <v>0</v>
      </c>
      <c r="AD54" s="6">
        <f>COUNTIF(AE54:AG54,"o")</f>
        <v>0</v>
      </c>
      <c r="AE54" s="65"/>
      <c r="AF54" s="24"/>
      <c r="AG54" s="57"/>
    </row>
    <row r="55" spans="1:33" x14ac:dyDescent="0.2">
      <c r="A55" s="88"/>
      <c r="B55" s="82" t="s">
        <v>342</v>
      </c>
      <c r="C55" s="119">
        <f>B82</f>
        <v>0</v>
      </c>
      <c r="D55" s="69"/>
      <c r="E55" s="6">
        <f>C55*D55*1.5*F55</f>
        <v>0</v>
      </c>
      <c r="F55" s="6">
        <f>COUNTIF(G55:R55,"o")</f>
        <v>0</v>
      </c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65"/>
      <c r="S55" s="76"/>
      <c r="T55" s="80"/>
      <c r="U55" s="55">
        <f>S55*T55*1.5*V55</f>
        <v>0</v>
      </c>
      <c r="V55" s="6">
        <f>COUNTIF(W55:Z55,"o")</f>
        <v>0</v>
      </c>
      <c r="W55" s="24"/>
      <c r="X55" s="24"/>
      <c r="Y55" s="24"/>
      <c r="Z55" s="57"/>
      <c r="AA55" s="76"/>
      <c r="AB55" s="11"/>
      <c r="AC55" s="6">
        <f>AA55*AB55*1.5*AD55</f>
        <v>0</v>
      </c>
      <c r="AD55" s="6">
        <f>COUNTIF(AE55:AG55,"o")</f>
        <v>0</v>
      </c>
      <c r="AE55" s="65"/>
      <c r="AF55" s="24"/>
      <c r="AG55" s="57"/>
    </row>
    <row r="56" spans="1:33" ht="9" customHeight="1" thickBot="1" x14ac:dyDescent="0.25">
      <c r="A56" s="83"/>
      <c r="B56" s="50"/>
      <c r="C56" s="68"/>
      <c r="D56" s="64"/>
      <c r="E56" s="61"/>
      <c r="F56" s="61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70"/>
      <c r="S56" s="78"/>
      <c r="T56" s="59"/>
      <c r="U56" s="62"/>
      <c r="V56" s="61"/>
      <c r="W56" s="59"/>
      <c r="X56" s="59"/>
      <c r="Y56" s="59"/>
      <c r="Z56" s="60"/>
      <c r="AA56" s="75"/>
      <c r="AB56" s="62"/>
      <c r="AC56" s="61"/>
      <c r="AD56" s="61"/>
      <c r="AE56" s="70"/>
      <c r="AF56" s="59"/>
      <c r="AG56" s="60"/>
    </row>
    <row r="57" spans="1:33" x14ac:dyDescent="0.2"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3"/>
    </row>
    <row r="58" spans="1:33" x14ac:dyDescent="0.2"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3"/>
    </row>
    <row r="59" spans="1:33" x14ac:dyDescent="0.2">
      <c r="A59" s="109" t="s">
        <v>336</v>
      </c>
      <c r="B59" s="116">
        <f>SUM(B60,B66,B73,B79)</f>
        <v>5</v>
      </c>
      <c r="C59" s="281"/>
      <c r="D59" s="281"/>
      <c r="E59" s="281"/>
      <c r="F59" s="281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3"/>
    </row>
    <row r="60" spans="1:33" x14ac:dyDescent="0.2">
      <c r="A60" s="102" t="s">
        <v>337</v>
      </c>
      <c r="B60" s="86">
        <f>SUM(B61:B64)</f>
        <v>1</v>
      </c>
      <c r="C60" s="281"/>
      <c r="D60" s="281"/>
      <c r="E60" s="281"/>
      <c r="F60" s="281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3"/>
    </row>
    <row r="61" spans="1:33" x14ac:dyDescent="0.2">
      <c r="A61" s="103" t="s">
        <v>301</v>
      </c>
      <c r="B61" s="117">
        <v>1</v>
      </c>
      <c r="C61" s="281"/>
      <c r="D61" s="281"/>
      <c r="E61" s="281"/>
      <c r="F61" s="281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3"/>
    </row>
    <row r="62" spans="1:33" x14ac:dyDescent="0.2">
      <c r="A62" s="103" t="s">
        <v>340</v>
      </c>
      <c r="B62" s="117"/>
      <c r="C62" s="281"/>
      <c r="D62" s="281"/>
      <c r="E62" s="281"/>
      <c r="F62" s="281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3"/>
    </row>
    <row r="63" spans="1:33" x14ac:dyDescent="0.2">
      <c r="A63" s="103" t="s">
        <v>203</v>
      </c>
      <c r="B63" s="117"/>
      <c r="C63" s="281"/>
      <c r="D63" s="281"/>
      <c r="E63" s="281"/>
      <c r="F63" s="281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3"/>
    </row>
    <row r="64" spans="1:33" x14ac:dyDescent="0.2">
      <c r="A64" s="114" t="s">
        <v>9</v>
      </c>
      <c r="B64" s="117"/>
      <c r="C64" s="281"/>
      <c r="D64" s="281"/>
      <c r="E64" s="281"/>
      <c r="F64" s="281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3"/>
    </row>
    <row r="65" spans="1:22" x14ac:dyDescent="0.2">
      <c r="A65" s="113"/>
      <c r="B65" s="118"/>
      <c r="C65" s="282"/>
      <c r="D65" s="282"/>
      <c r="E65" s="282"/>
      <c r="F65" s="282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3"/>
    </row>
    <row r="66" spans="1:22" x14ac:dyDescent="0.2">
      <c r="A66" s="115" t="s">
        <v>224</v>
      </c>
      <c r="B66" s="86">
        <f>SUM(B67:B71)</f>
        <v>3</v>
      </c>
      <c r="C66" s="281"/>
      <c r="D66" s="281"/>
      <c r="E66" s="281"/>
      <c r="F66" s="281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3"/>
    </row>
    <row r="67" spans="1:22" x14ac:dyDescent="0.2">
      <c r="A67" s="103" t="s">
        <v>302</v>
      </c>
      <c r="B67" s="117">
        <v>3</v>
      </c>
      <c r="C67" s="281"/>
      <c r="D67" s="281"/>
      <c r="E67" s="281"/>
      <c r="F67" s="281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3"/>
    </row>
    <row r="68" spans="1:22" x14ac:dyDescent="0.2">
      <c r="A68" s="103" t="s">
        <v>303</v>
      </c>
      <c r="B68" s="117"/>
      <c r="C68" s="283"/>
      <c r="D68" s="281"/>
      <c r="E68" s="281"/>
      <c r="F68" s="281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3"/>
    </row>
    <row r="69" spans="1:22" x14ac:dyDescent="0.2">
      <c r="A69" s="103" t="s">
        <v>304</v>
      </c>
      <c r="B69" s="117"/>
      <c r="C69" s="281"/>
      <c r="D69" s="281"/>
      <c r="E69" s="281"/>
      <c r="F69" s="281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3"/>
    </row>
    <row r="70" spans="1:22" x14ac:dyDescent="0.2">
      <c r="A70" s="103" t="s">
        <v>305</v>
      </c>
      <c r="B70" s="117"/>
      <c r="C70" s="281"/>
      <c r="D70" s="281"/>
      <c r="E70" s="281"/>
      <c r="F70" s="281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3"/>
    </row>
    <row r="71" spans="1:22" x14ac:dyDescent="0.2">
      <c r="A71" s="114" t="s">
        <v>78</v>
      </c>
      <c r="B71" s="117"/>
      <c r="C71" s="281"/>
      <c r="D71" s="281"/>
      <c r="E71" s="281"/>
      <c r="F71" s="281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3"/>
    </row>
    <row r="72" spans="1:22" x14ac:dyDescent="0.2">
      <c r="A72" s="113"/>
      <c r="B72" s="118"/>
      <c r="C72" s="282"/>
      <c r="D72" s="282"/>
      <c r="E72" s="282"/>
      <c r="F72" s="282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3"/>
    </row>
    <row r="73" spans="1:22" x14ac:dyDescent="0.2">
      <c r="A73" s="115" t="s">
        <v>338</v>
      </c>
      <c r="B73" s="86">
        <f>SUM(B74:B77)</f>
        <v>0</v>
      </c>
      <c r="C73" s="281"/>
      <c r="D73" s="281"/>
      <c r="E73" s="281"/>
      <c r="F73" s="281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3"/>
    </row>
    <row r="74" spans="1:22" x14ac:dyDescent="0.2">
      <c r="A74" s="103" t="s">
        <v>23</v>
      </c>
      <c r="B74" s="117"/>
      <c r="C74" s="281"/>
      <c r="D74" s="281"/>
      <c r="E74" s="281"/>
      <c r="F74" s="281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3"/>
    </row>
    <row r="75" spans="1:22" x14ac:dyDescent="0.2">
      <c r="A75" s="103" t="s">
        <v>24</v>
      </c>
      <c r="B75" s="117"/>
      <c r="C75" s="281"/>
      <c r="D75" s="281"/>
      <c r="E75" s="281"/>
      <c r="F75" s="281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3"/>
    </row>
    <row r="76" spans="1:22" x14ac:dyDescent="0.2">
      <c r="A76" s="103" t="s">
        <v>25</v>
      </c>
      <c r="B76" s="117"/>
      <c r="C76" s="281"/>
      <c r="D76" s="281"/>
      <c r="E76" s="281"/>
      <c r="F76" s="281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3"/>
    </row>
    <row r="77" spans="1:22" x14ac:dyDescent="0.2">
      <c r="A77" s="114" t="s">
        <v>26</v>
      </c>
      <c r="B77" s="117"/>
      <c r="C77" s="281"/>
      <c r="D77" s="281"/>
      <c r="E77" s="281"/>
      <c r="F77" s="281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3"/>
    </row>
    <row r="78" spans="1:22" x14ac:dyDescent="0.2">
      <c r="A78" s="113"/>
      <c r="B78" s="118"/>
      <c r="C78" s="282"/>
      <c r="D78" s="282"/>
      <c r="E78" s="282"/>
      <c r="F78" s="282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3"/>
    </row>
    <row r="79" spans="1:22" x14ac:dyDescent="0.2">
      <c r="A79" s="115" t="s">
        <v>34</v>
      </c>
      <c r="B79" s="86">
        <f>SUM(B80:B83)</f>
        <v>1</v>
      </c>
      <c r="C79" s="281"/>
      <c r="D79" s="281"/>
      <c r="E79" s="281"/>
      <c r="F79" s="281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3"/>
    </row>
    <row r="80" spans="1:22" x14ac:dyDescent="0.2">
      <c r="A80" s="103" t="s">
        <v>308</v>
      </c>
      <c r="B80" s="117"/>
      <c r="C80" s="281"/>
      <c r="D80" s="281"/>
      <c r="E80" s="281"/>
      <c r="F80" s="281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3"/>
    </row>
    <row r="81" spans="1:22" x14ac:dyDescent="0.2">
      <c r="A81" s="103" t="s">
        <v>142</v>
      </c>
      <c r="B81" s="117">
        <v>1</v>
      </c>
      <c r="C81" s="281"/>
      <c r="D81" s="281"/>
      <c r="E81" s="281"/>
      <c r="F81" s="281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3"/>
    </row>
    <row r="82" spans="1:22" x14ac:dyDescent="0.2">
      <c r="A82" s="103" t="s">
        <v>160</v>
      </c>
      <c r="B82" s="117"/>
      <c r="C82" s="281"/>
      <c r="D82" s="281"/>
      <c r="E82" s="281"/>
      <c r="F82" s="281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3"/>
    </row>
    <row r="83" spans="1:22" x14ac:dyDescent="0.2">
      <c r="A83" s="103" t="s">
        <v>339</v>
      </c>
      <c r="B83" s="117"/>
      <c r="C83" s="281"/>
      <c r="D83" s="281"/>
      <c r="E83" s="281"/>
      <c r="F83" s="281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3"/>
    </row>
    <row r="84" spans="1:22" x14ac:dyDescent="0.2">
      <c r="A84"/>
      <c r="B84"/>
      <c r="C8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3"/>
    </row>
    <row r="85" spans="1:22" x14ac:dyDescent="0.2">
      <c r="A85"/>
      <c r="B85"/>
      <c r="C85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3"/>
    </row>
    <row r="86" spans="1:22" x14ac:dyDescent="0.2">
      <c r="A86"/>
      <c r="B86"/>
      <c r="C86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3"/>
    </row>
    <row r="87" spans="1:22" x14ac:dyDescent="0.2">
      <c r="A87"/>
      <c r="B87"/>
      <c r="C87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3"/>
    </row>
    <row r="88" spans="1:22" x14ac:dyDescent="0.2">
      <c r="A88"/>
      <c r="B88"/>
      <c r="C88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3"/>
    </row>
    <row r="89" spans="1:22" x14ac:dyDescent="0.2">
      <c r="A89"/>
      <c r="B89"/>
      <c r="C89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3"/>
    </row>
    <row r="90" spans="1:22" x14ac:dyDescent="0.2">
      <c r="A90"/>
      <c r="B90"/>
      <c r="C90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3"/>
    </row>
    <row r="91" spans="1:22" x14ac:dyDescent="0.2">
      <c r="A91"/>
      <c r="B91"/>
      <c r="C91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3"/>
    </row>
    <row r="92" spans="1:22" x14ac:dyDescent="0.2">
      <c r="A92"/>
      <c r="B92"/>
      <c r="C92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3"/>
    </row>
    <row r="93" spans="1:22" x14ac:dyDescent="0.2">
      <c r="A93"/>
      <c r="B93"/>
      <c r="C93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3"/>
    </row>
    <row r="94" spans="1:22" x14ac:dyDescent="0.2">
      <c r="A94"/>
      <c r="B94"/>
      <c r="C9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3"/>
    </row>
    <row r="95" spans="1:22" x14ac:dyDescent="0.2">
      <c r="A95"/>
      <c r="B95"/>
      <c r="C95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3"/>
    </row>
    <row r="96" spans="1:22" x14ac:dyDescent="0.2">
      <c r="A96"/>
      <c r="B96"/>
      <c r="C96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</row>
  </sheetData>
  <mergeCells count="32">
    <mergeCell ref="C64:F64"/>
    <mergeCell ref="C1:L1"/>
    <mergeCell ref="B3:L3"/>
    <mergeCell ref="B4:L4"/>
    <mergeCell ref="D29:AG29"/>
    <mergeCell ref="D30:R30"/>
    <mergeCell ref="U30:Z30"/>
    <mergeCell ref="AA30:AG30"/>
    <mergeCell ref="C59:F59"/>
    <mergeCell ref="C60:F60"/>
    <mergeCell ref="C61:F61"/>
    <mergeCell ref="C62:F62"/>
    <mergeCell ref="C63:F63"/>
    <mergeCell ref="C76:F76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75:F75"/>
    <mergeCell ref="C83:F83"/>
    <mergeCell ref="C77:F77"/>
    <mergeCell ref="C78:F78"/>
    <mergeCell ref="C79:F79"/>
    <mergeCell ref="C80:F80"/>
    <mergeCell ref="C81:F81"/>
    <mergeCell ref="C82:F82"/>
  </mergeCells>
  <conditionalFormatting sqref="G32:R33 G35:R39 G41:R46 G48:R51 G57:U95 G53:R56 T54:U56 T32:U33 U53 U48:U51 U46 T45:U45 T35:U39 U41:U44">
    <cfRule type="containsText" dxfId="29" priority="8" operator="containsText" text="n">
      <formula>NOT(ISERROR(SEARCH("n",G32)))</formula>
    </cfRule>
    <cfRule type="containsText" dxfId="28" priority="9" operator="containsText" text="o">
      <formula>NOT(ISERROR(SEARCH("o",G32)))</formula>
    </cfRule>
  </conditionalFormatting>
  <conditionalFormatting sqref="G32:R33 G35:R39 G41:R46 G48:R51 G57:U95 G53:R56 T54:U56 T32:U33 U53 U48:U51 U46 T45:U45 T35:U39 U41:U44">
    <cfRule type="containsText" dxfId="27" priority="7" operator="containsText" text="x">
      <formula>NOT(ISERROR(SEARCH("x",G32)))</formula>
    </cfRule>
  </conditionalFormatting>
  <conditionalFormatting sqref="W53:AA56 W48:AA51 W41:AA46 W35:AA39 W32:AA33">
    <cfRule type="containsText" dxfId="26" priority="5" operator="containsText" text="n">
      <formula>NOT(ISERROR(SEARCH("n",W32)))</formula>
    </cfRule>
    <cfRule type="containsText" dxfId="25" priority="6" operator="containsText" text="o">
      <formula>NOT(ISERROR(SEARCH("o",W32)))</formula>
    </cfRule>
  </conditionalFormatting>
  <conditionalFormatting sqref="W53:AA56 W48:AA51 W41:AA46 W35:AA39 W32:AA33">
    <cfRule type="containsText" dxfId="24" priority="4" operator="containsText" text="x">
      <formula>NOT(ISERROR(SEARCH("x",W32)))</formula>
    </cfRule>
  </conditionalFormatting>
  <conditionalFormatting sqref="AE32:AG33 AE35:AG39 AE53:AG55 AE48:AG51 AE41:AG46">
    <cfRule type="containsText" dxfId="23" priority="2" operator="containsText" text="n">
      <formula>NOT(ISERROR(SEARCH("n",AE32)))</formula>
    </cfRule>
    <cfRule type="containsText" dxfId="22" priority="3" operator="containsText" text="o">
      <formula>NOT(ISERROR(SEARCH("o",AE32)))</formula>
    </cfRule>
  </conditionalFormatting>
  <conditionalFormatting sqref="AE32:AG33 AE35:AG39 AE53:AG55 AE48:AG51 AE41:AG46">
    <cfRule type="containsText" dxfId="21" priority="1" operator="containsText" text="x">
      <formula>NOT(ISERROR(SEARCH("x",AE32)))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0887941-AD25-7648-AD09-7062B857846D}">
          <x14:formula1>
            <xm:f>données!$A$66:$A$68</xm:f>
          </x14:formula1>
          <xm:sqref>G48:R51 W41:Z46 AE48:AG51 AE53:AG55 W53:Z55 W48:Z51 W32:Z33 AE35:AG39 AE41:AG46 AE32:AG33 G53:R55 G35:R39 G32:R33 W35:Z39 G41:R46</xm:sqref>
        </x14:dataValidation>
        <x14:dataValidation type="list" allowBlank="1" showInputMessage="1" showErrorMessage="1" xr:uid="{5021A0CF-343F-3D49-B856-1E703548772F}">
          <x14:formula1>
            <xm:f>Projets!$C$4:$C$26</xm:f>
          </x14:formula1>
          <xm:sqref>B3</xm:sqref>
        </x14:dataValidation>
        <x14:dataValidation type="list" allowBlank="1" showInputMessage="1" showErrorMessage="1" xr:uid="{4B08E165-7BA4-E949-8856-3341108E5F7C}">
          <x14:formula1>
            <xm:f>Projets!$D$4:$D$26</xm:f>
          </x14:formula1>
          <xm:sqref>B4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82DA1-1355-5549-80C4-276C4A92C954}">
  <sheetPr codeName="Feuil9"/>
  <dimension ref="A1:AH102"/>
  <sheetViews>
    <sheetView topLeftCell="A27" zoomScale="90" zoomScaleNormal="90" workbookViewId="0">
      <selection activeCell="A37" sqref="A37"/>
    </sheetView>
  </sheetViews>
  <sheetFormatPr baseColWidth="10" defaultRowHeight="16" x14ac:dyDescent="0.2"/>
  <cols>
    <col min="2" max="2" width="19.5" style="43" customWidth="1"/>
    <col min="3" max="3" width="13.33203125" style="43" customWidth="1"/>
    <col min="4" max="4" width="9.83203125" style="2" customWidth="1"/>
    <col min="5" max="5" width="17.5" customWidth="1"/>
    <col min="6" max="6" width="9" customWidth="1"/>
    <col min="7" max="7" width="8.83203125" customWidth="1"/>
    <col min="8" max="19" width="2.83203125" customWidth="1"/>
    <col min="20" max="20" width="7" customWidth="1"/>
    <col min="21" max="21" width="7.1640625" customWidth="1"/>
    <col min="22" max="22" width="8.5" customWidth="1"/>
    <col min="23" max="23" width="6.1640625" customWidth="1"/>
    <col min="24" max="27" width="2.83203125" customWidth="1"/>
    <col min="28" max="28" width="5.33203125" customWidth="1"/>
    <col min="29" max="29" width="7.33203125" customWidth="1"/>
    <col min="30" max="30" width="7.83203125" customWidth="1"/>
    <col min="31" max="31" width="5.5" customWidth="1"/>
    <col min="32" max="34" width="2.83203125" customWidth="1"/>
  </cols>
  <sheetData>
    <row r="1" spans="1:11" ht="46" customHeight="1" x14ac:dyDescent="0.2">
      <c r="A1" s="212" t="s">
        <v>409</v>
      </c>
      <c r="B1" s="213"/>
      <c r="C1" s="252" t="str">
        <f ca="1">RIGHT(CELL("filename",A1),LEN(CELL("filename",A1))-SEARCH("]",CELL("filename",A1)))</f>
        <v>modèle prod</v>
      </c>
      <c r="D1" s="250"/>
      <c r="E1" s="250"/>
      <c r="F1" s="250"/>
      <c r="G1" s="251"/>
      <c r="H1" s="155"/>
      <c r="I1" s="155"/>
      <c r="J1" s="155"/>
      <c r="K1" s="5"/>
    </row>
    <row r="2" spans="1:11" x14ac:dyDescent="0.2">
      <c r="A2" s="43"/>
      <c r="C2" s="2"/>
      <c r="D2"/>
    </row>
    <row r="3" spans="1:11" x14ac:dyDescent="0.2">
      <c r="A3" s="150" t="s">
        <v>100</v>
      </c>
      <c r="B3" s="269"/>
      <c r="C3" s="270"/>
      <c r="D3" s="270"/>
      <c r="E3" s="270"/>
      <c r="F3" s="270"/>
      <c r="G3" s="271"/>
      <c r="H3" s="151"/>
      <c r="I3" s="151"/>
      <c r="J3" s="151"/>
    </row>
    <row r="4" spans="1:11" x14ac:dyDescent="0.2">
      <c r="A4" s="150" t="s">
        <v>101</v>
      </c>
      <c r="B4" s="269"/>
      <c r="C4" s="270"/>
      <c r="D4" s="270"/>
      <c r="E4" s="270"/>
      <c r="F4" s="270"/>
      <c r="G4" s="271"/>
      <c r="H4" s="151"/>
      <c r="I4" s="151"/>
      <c r="J4" s="151"/>
    </row>
    <row r="5" spans="1:11" x14ac:dyDescent="0.2">
      <c r="B5" s="84"/>
      <c r="C5" s="84"/>
      <c r="D5" s="146"/>
      <c r="E5" s="8"/>
      <c r="F5" s="8"/>
      <c r="G5" s="8"/>
    </row>
    <row r="6" spans="1:11" x14ac:dyDescent="0.2">
      <c r="B6" s="84"/>
      <c r="C6" s="84"/>
      <c r="D6" s="146"/>
      <c r="E6" s="8"/>
      <c r="F6" s="8"/>
      <c r="G6" s="8"/>
    </row>
    <row r="7" spans="1:11" x14ac:dyDescent="0.2">
      <c r="A7" s="109" t="s">
        <v>333</v>
      </c>
      <c r="B7" s="120">
        <f>$C$64+B9</f>
        <v>0</v>
      </c>
      <c r="E7" s="110" t="s">
        <v>105</v>
      </c>
      <c r="F7" s="104">
        <f>SUM($F$38:$F$39,$F$41:$F$45,$F$47:$F$51,$F$53:$F$56,$F$58:$F$60)</f>
        <v>0</v>
      </c>
    </row>
    <row r="8" spans="1:11" x14ac:dyDescent="0.2">
      <c r="A8" s="101" t="s">
        <v>341</v>
      </c>
      <c r="B8" s="99">
        <f>$C$66</f>
        <v>0</v>
      </c>
      <c r="E8" s="103" t="s">
        <v>321</v>
      </c>
      <c r="F8" s="71">
        <f>SUM($F$38:$F$39,$F$41:$F$45)+(SUM($E$47*$D$47,$E$48*$D$48,$E$49*$D$49,$E$50*$D$50,$E$51*$D$51,$E$53*$D$53,$E$54*$D$54,$E$55*$D$55,$E$56*$D$56,$E$58*$D$58,$E$59*$D$59,$E$60*$D$60)*1.5)</f>
        <v>0</v>
      </c>
    </row>
    <row r="9" spans="1:11" x14ac:dyDescent="0.2">
      <c r="A9" s="101" t="s">
        <v>103</v>
      </c>
      <c r="B9" s="9">
        <v>0</v>
      </c>
      <c r="E9" s="103" t="s">
        <v>201</v>
      </c>
      <c r="F9" s="71">
        <f>SUM($F$41:$F$45)</f>
        <v>0</v>
      </c>
    </row>
    <row r="10" spans="1:11" x14ac:dyDescent="0.2">
      <c r="A10" s="101" t="s">
        <v>104</v>
      </c>
      <c r="B10" s="99">
        <f>$C$72</f>
        <v>0</v>
      </c>
      <c r="E10" s="103" t="s">
        <v>322</v>
      </c>
      <c r="F10" s="71">
        <f>SUM($D$47*$E$47,$D$48*$E$48,$D$49*$E$49,$D$50*$E$50,$D$51*$E$51,$D$53*$E$53,$D$54*$E$54,$D$55*$E$55,$D$56*$E$56,$D$58*$E$58,$D$59*$E$59,$D$60*$E$60)*1.5</f>
        <v>0</v>
      </c>
    </row>
    <row r="11" spans="1:11" x14ac:dyDescent="0.2">
      <c r="A11" s="101" t="s">
        <v>168</v>
      </c>
      <c r="B11" s="99">
        <f>$C$79</f>
        <v>0</v>
      </c>
      <c r="E11" s="103" t="s">
        <v>323</v>
      </c>
      <c r="F11" s="71">
        <f>(SUM($D$47*$E$47,$D$48*$E$48,$D$49*$E$49,$D$50*$E$50,$D$51*$E$51)*1.5)+($E$60*1.5)</f>
        <v>0</v>
      </c>
    </row>
    <row r="12" spans="1:11" x14ac:dyDescent="0.2">
      <c r="A12" s="101" t="s">
        <v>34</v>
      </c>
      <c r="B12" s="99">
        <f>$C$85</f>
        <v>0</v>
      </c>
      <c r="E12" s="103" t="s">
        <v>324</v>
      </c>
      <c r="F12" s="71">
        <f>SUM($D$47*$E$47,$D$48*$E$48)*1.5</f>
        <v>0</v>
      </c>
    </row>
    <row r="13" spans="1:11" x14ac:dyDescent="0.2">
      <c r="E13" s="103" t="s">
        <v>327</v>
      </c>
      <c r="F13" s="71">
        <f>(SUM(D53:D56)*E53*1.5)+(E60*1.5)</f>
        <v>0</v>
      </c>
    </row>
    <row r="14" spans="1:11" x14ac:dyDescent="0.2">
      <c r="E14" s="103" t="s">
        <v>167</v>
      </c>
      <c r="F14" s="105"/>
    </row>
    <row r="15" spans="1:11" ht="24" customHeight="1" x14ac:dyDescent="0.2"/>
    <row r="16" spans="1:11" x14ac:dyDescent="0.2">
      <c r="E16" s="159"/>
      <c r="F16" s="159"/>
    </row>
    <row r="17" spans="1:7" x14ac:dyDescent="0.2">
      <c r="A17" s="272" t="s">
        <v>408</v>
      </c>
      <c r="B17" s="273"/>
      <c r="C17" s="152" t="s">
        <v>391</v>
      </c>
      <c r="E17" s="214" t="s">
        <v>407</v>
      </c>
      <c r="F17" s="196"/>
      <c r="G17" s="206"/>
    </row>
    <row r="18" spans="1:7" x14ac:dyDescent="0.2">
      <c r="A18" s="164" t="s">
        <v>165</v>
      </c>
      <c r="B18" s="169"/>
      <c r="C18" s="183">
        <f>$C$19+$C$20</f>
        <v>0</v>
      </c>
      <c r="E18" s="164" t="s">
        <v>166</v>
      </c>
      <c r="F18" s="165"/>
      <c r="G18" s="190">
        <f>$G$19+$G$20</f>
        <v>0</v>
      </c>
    </row>
    <row r="19" spans="1:7" x14ac:dyDescent="0.2">
      <c r="A19" s="167"/>
      <c r="B19" s="175" t="s">
        <v>380</v>
      </c>
      <c r="C19" s="187">
        <f>($F$47-($D$47*$E$47))+($F$48-($D$48*$E$48))+($F$49-($D$49*$E$49))+($F$50-($D$50*$E$50))+($F$51-($D$51*$E$51))+($F$53-($D$53*$E$53))+($F$54-($D$54*$E$54))+($F$55-($D$55*$E$55))+($F$56-($D$56*$E$56))</f>
        <v>0</v>
      </c>
      <c r="E19" s="166"/>
      <c r="F19" s="175" t="s">
        <v>404</v>
      </c>
      <c r="G19" s="187">
        <f>SUM($F$38:$F$39,$F$41:$F$45)+(SUM($E$47*$D$47,$E$48*$D$48,$E$49*$D$49,$E$50*$D$50,$E$51*$D$51,$E$53*$D$53,$E$54*$D$54,$E$55*$D$55,$E$56*$D$56,$E$59*$D$58,$E$59*$D$59,$E$60*$D$60)*1.5)</f>
        <v>0</v>
      </c>
    </row>
    <row r="20" spans="1:7" x14ac:dyDescent="0.2">
      <c r="A20" s="168"/>
      <c r="B20" s="175" t="s">
        <v>160</v>
      </c>
      <c r="C20" s="217">
        <f>IF(W67,"",0)</f>
        <v>0</v>
      </c>
      <c r="E20" s="163"/>
      <c r="F20" s="175" t="s">
        <v>385</v>
      </c>
      <c r="G20" s="217">
        <v>0</v>
      </c>
    </row>
    <row r="21" spans="1:7" x14ac:dyDescent="0.2">
      <c r="A21" s="84"/>
      <c r="B21" s="84"/>
      <c r="C21" s="182"/>
      <c r="E21" s="84"/>
      <c r="F21" s="84"/>
      <c r="G21" s="186"/>
    </row>
    <row r="22" spans="1:7" x14ac:dyDescent="0.2">
      <c r="A22" s="164" t="s">
        <v>381</v>
      </c>
      <c r="B22" s="169"/>
      <c r="C22" s="183">
        <f>C23+C24</f>
        <v>0</v>
      </c>
      <c r="E22" s="153" t="s">
        <v>402</v>
      </c>
      <c r="F22" s="153"/>
      <c r="G22" s="191">
        <v>1</v>
      </c>
    </row>
    <row r="23" spans="1:7" x14ac:dyDescent="0.2">
      <c r="A23" s="162"/>
      <c r="B23" s="175" t="s">
        <v>382</v>
      </c>
      <c r="C23" s="184"/>
      <c r="E23" s="84"/>
      <c r="F23" s="84"/>
      <c r="G23" s="186"/>
    </row>
    <row r="24" spans="1:7" x14ac:dyDescent="0.2">
      <c r="A24" s="162"/>
      <c r="B24" s="180" t="s">
        <v>383</v>
      </c>
      <c r="C24" s="184"/>
      <c r="E24" s="160" t="s">
        <v>386</v>
      </c>
      <c r="F24" s="161"/>
      <c r="G24" s="187">
        <f>$G$25+$G$26</f>
        <v>0</v>
      </c>
    </row>
    <row r="25" spans="1:7" x14ac:dyDescent="0.2">
      <c r="A25" s="181" t="s">
        <v>173</v>
      </c>
      <c r="B25" s="181"/>
      <c r="C25" s="185">
        <f>$C$22+$C$18</f>
        <v>0</v>
      </c>
      <c r="E25" s="162"/>
      <c r="F25" s="103" t="s">
        <v>165</v>
      </c>
      <c r="G25" s="187">
        <f>$C$18/$G$22</f>
        <v>0</v>
      </c>
    </row>
    <row r="26" spans="1:7" x14ac:dyDescent="0.2">
      <c r="A26" s="84"/>
      <c r="B26" s="84"/>
      <c r="C26" s="186"/>
      <c r="E26" s="162"/>
      <c r="F26" s="114" t="s">
        <v>381</v>
      </c>
      <c r="G26" s="187">
        <f>$C$22/$G$22</f>
        <v>0</v>
      </c>
    </row>
    <row r="27" spans="1:7" x14ac:dyDescent="0.2">
      <c r="A27" s="164" t="s">
        <v>384</v>
      </c>
      <c r="B27" s="165"/>
      <c r="C27" s="187">
        <f>C28+C29</f>
        <v>0</v>
      </c>
      <c r="E27" s="176" t="s">
        <v>387</v>
      </c>
      <c r="F27" s="177"/>
      <c r="G27" s="37">
        <f>$G$18+$G$24</f>
        <v>0</v>
      </c>
    </row>
    <row r="28" spans="1:7" x14ac:dyDescent="0.2">
      <c r="A28" s="170"/>
      <c r="B28" s="175" t="s">
        <v>397</v>
      </c>
      <c r="C28" s="184"/>
      <c r="G28" s="192"/>
    </row>
    <row r="29" spans="1:7" x14ac:dyDescent="0.2">
      <c r="A29" s="171"/>
      <c r="B29" s="175" t="s">
        <v>398</v>
      </c>
      <c r="C29" s="184"/>
      <c r="E29" s="100" t="s">
        <v>388</v>
      </c>
      <c r="F29" s="100"/>
      <c r="G29" s="189"/>
    </row>
    <row r="30" spans="1:7" x14ac:dyDescent="0.2">
      <c r="B30"/>
      <c r="C30"/>
      <c r="G30" s="192"/>
    </row>
    <row r="31" spans="1:7" x14ac:dyDescent="0.2">
      <c r="A31" s="207" t="s">
        <v>389</v>
      </c>
      <c r="B31" s="208"/>
      <c r="C31" s="208"/>
      <c r="D31" s="209"/>
      <c r="E31" s="209"/>
      <c r="F31" s="209"/>
      <c r="G31" s="195">
        <f>$G$27+$G$29</f>
        <v>0</v>
      </c>
    </row>
    <row r="32" spans="1:7" x14ac:dyDescent="0.2">
      <c r="G32" s="192"/>
    </row>
    <row r="35" spans="1:34" ht="23" customHeight="1" thickBot="1" x14ac:dyDescent="0.25">
      <c r="A35" s="1"/>
      <c r="B35" s="148"/>
      <c r="C35" s="148"/>
      <c r="D35" s="14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2">
      <c r="E36" s="274" t="s">
        <v>318</v>
      </c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276" t="s">
        <v>319</v>
      </c>
      <c r="U36" s="277"/>
      <c r="V36" s="277"/>
      <c r="W36" s="277"/>
      <c r="X36" s="277"/>
      <c r="Y36" s="277"/>
      <c r="Z36" s="277"/>
      <c r="AA36" s="278"/>
      <c r="AB36" s="276" t="s">
        <v>320</v>
      </c>
      <c r="AC36" s="277"/>
      <c r="AD36" s="277"/>
      <c r="AE36" s="277"/>
      <c r="AF36" s="277"/>
      <c r="AG36" s="277"/>
      <c r="AH36" s="278"/>
    </row>
    <row r="37" spans="1:34" ht="60" customHeight="1" x14ac:dyDescent="0.2">
      <c r="C37" s="90" t="s">
        <v>225</v>
      </c>
      <c r="D37" s="91" t="s">
        <v>223</v>
      </c>
      <c r="E37" s="92" t="s">
        <v>310</v>
      </c>
      <c r="F37" s="93" t="s">
        <v>328</v>
      </c>
      <c r="G37" s="94" t="s">
        <v>227</v>
      </c>
      <c r="H37" s="94" t="s">
        <v>315</v>
      </c>
      <c r="I37" s="94" t="s">
        <v>314</v>
      </c>
      <c r="J37" s="94" t="s">
        <v>313</v>
      </c>
      <c r="K37" s="94" t="s">
        <v>312</v>
      </c>
      <c r="L37" s="94" t="s">
        <v>311</v>
      </c>
      <c r="M37" s="94" t="s">
        <v>27</v>
      </c>
      <c r="N37" s="94" t="s">
        <v>2</v>
      </c>
      <c r="O37" s="94" t="s">
        <v>3</v>
      </c>
      <c r="P37" s="94" t="s">
        <v>4</v>
      </c>
      <c r="Q37" s="94" t="s">
        <v>5</v>
      </c>
      <c r="R37" s="94" t="s">
        <v>108</v>
      </c>
      <c r="S37" s="95" t="s">
        <v>316</v>
      </c>
      <c r="T37" s="96" t="s">
        <v>223</v>
      </c>
      <c r="U37" s="94" t="s">
        <v>330</v>
      </c>
      <c r="V37" s="97" t="s">
        <v>329</v>
      </c>
      <c r="W37" s="94" t="s">
        <v>227</v>
      </c>
      <c r="X37" s="94" t="s">
        <v>3</v>
      </c>
      <c r="Y37" s="94" t="s">
        <v>4</v>
      </c>
      <c r="Z37" s="94" t="s">
        <v>5</v>
      </c>
      <c r="AA37" s="98" t="s">
        <v>108</v>
      </c>
      <c r="AB37" s="96" t="s">
        <v>223</v>
      </c>
      <c r="AC37" s="94" t="s">
        <v>330</v>
      </c>
      <c r="AD37" s="93" t="s">
        <v>329</v>
      </c>
      <c r="AE37" s="94" t="s">
        <v>227</v>
      </c>
      <c r="AF37" s="95" t="s">
        <v>4</v>
      </c>
      <c r="AG37" s="94" t="s">
        <v>5</v>
      </c>
      <c r="AH37" s="98" t="s">
        <v>108</v>
      </c>
    </row>
    <row r="38" spans="1:34" x14ac:dyDescent="0.2">
      <c r="B38" s="87" t="s">
        <v>341</v>
      </c>
      <c r="C38" s="82" t="s">
        <v>301</v>
      </c>
      <c r="D38" s="119">
        <f>C67</f>
        <v>0</v>
      </c>
      <c r="E38" s="69"/>
      <c r="F38" s="6">
        <f>D38*E38*1.5</f>
        <v>0</v>
      </c>
      <c r="G38" s="6">
        <f>COUNTIF(H38:S38,"o")</f>
        <v>0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65"/>
      <c r="T38" s="79">
        <f>C66</f>
        <v>0</v>
      </c>
      <c r="U38" s="80"/>
      <c r="V38" s="55">
        <f>T38*U38*1.5</f>
        <v>0</v>
      </c>
      <c r="W38" s="6">
        <f>COUNTIF(X38:AA38,"o")</f>
        <v>0</v>
      </c>
      <c r="X38" s="24"/>
      <c r="Y38" s="24"/>
      <c r="Z38" s="24"/>
      <c r="AA38" s="57"/>
      <c r="AB38" s="79">
        <f>C67</f>
        <v>0</v>
      </c>
      <c r="AC38" s="11"/>
      <c r="AD38" s="6">
        <f>AB38*AC38*1.5</f>
        <v>0</v>
      </c>
      <c r="AE38" s="6">
        <f>COUNTIF(AF38:AH38,"o")</f>
        <v>0</v>
      </c>
      <c r="AF38" s="65"/>
      <c r="AG38" s="24"/>
      <c r="AH38" s="57"/>
    </row>
    <row r="39" spans="1:34" x14ac:dyDescent="0.2">
      <c r="B39" s="106" t="s">
        <v>334</v>
      </c>
      <c r="C39" s="82"/>
      <c r="D39" s="117">
        <f>C68</f>
        <v>0</v>
      </c>
      <c r="E39" s="69"/>
      <c r="F39" s="6">
        <f>D39*E39*1.5</f>
        <v>0</v>
      </c>
      <c r="G39" s="6">
        <f>COUNTIF(H39:S39,"o")</f>
        <v>0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65"/>
      <c r="T39" s="76"/>
      <c r="U39" s="80"/>
      <c r="V39" s="55">
        <f>T39*U39*1.5</f>
        <v>0</v>
      </c>
      <c r="W39" s="6">
        <f>COUNTIF(X39:AA39,"o")</f>
        <v>0</v>
      </c>
      <c r="X39" s="24"/>
      <c r="Y39" s="24"/>
      <c r="Z39" s="24"/>
      <c r="AA39" s="57"/>
      <c r="AB39" s="76"/>
      <c r="AC39" s="11"/>
      <c r="AD39" s="6">
        <f>AB39*AC39*1.5</f>
        <v>0</v>
      </c>
      <c r="AE39" s="6">
        <f>COUNTIF(AF39:AH39,"o")</f>
        <v>0</v>
      </c>
      <c r="AF39" s="65"/>
      <c r="AG39" s="24"/>
      <c r="AH39" s="57"/>
    </row>
    <row r="40" spans="1:34" ht="9" customHeight="1" x14ac:dyDescent="0.2">
      <c r="B40" s="85"/>
      <c r="C40" s="50"/>
      <c r="D40" s="68"/>
      <c r="E40" s="63"/>
      <c r="F40" s="7"/>
      <c r="G40" s="7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66"/>
      <c r="T40" s="77"/>
      <c r="U40" s="81"/>
      <c r="V40" s="56"/>
      <c r="W40" s="7"/>
      <c r="X40" s="52"/>
      <c r="Y40" s="52"/>
      <c r="Z40" s="52"/>
      <c r="AA40" s="58"/>
      <c r="AB40" s="77"/>
      <c r="AC40" s="56"/>
      <c r="AD40" s="7"/>
      <c r="AE40" s="7"/>
      <c r="AF40" s="66"/>
      <c r="AG40" s="52"/>
      <c r="AH40" s="58"/>
    </row>
    <row r="41" spans="1:34" x14ac:dyDescent="0.2">
      <c r="B41" s="87" t="s">
        <v>103</v>
      </c>
      <c r="C41" s="82"/>
      <c r="D41" s="67">
        <v>0</v>
      </c>
      <c r="E41" s="69"/>
      <c r="F41" s="6">
        <f>D41*E41*1.5</f>
        <v>0</v>
      </c>
      <c r="G41" s="6">
        <f>COUNTIF(H41:S41,"o")</f>
        <v>0</v>
      </c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65"/>
      <c r="T41" s="79">
        <f>D41</f>
        <v>0</v>
      </c>
      <c r="U41" s="80"/>
      <c r="V41" s="55">
        <f>T41*U41*1.5</f>
        <v>0</v>
      </c>
      <c r="W41" s="6">
        <f>COUNTIF(X41:AA41,"o")</f>
        <v>0</v>
      </c>
      <c r="X41" s="24"/>
      <c r="Y41" s="24"/>
      <c r="Z41" s="24"/>
      <c r="AA41" s="57"/>
      <c r="AB41" s="79"/>
      <c r="AC41" s="11"/>
      <c r="AD41" s="6">
        <f>AB41*AC41*1.5</f>
        <v>0</v>
      </c>
      <c r="AE41" s="6">
        <f>COUNTIF(AF41:AH41,"o")</f>
        <v>0</v>
      </c>
      <c r="AF41" s="65"/>
      <c r="AG41" s="24"/>
      <c r="AH41" s="57"/>
    </row>
    <row r="42" spans="1:34" x14ac:dyDescent="0.2">
      <c r="B42" s="107" t="s">
        <v>334</v>
      </c>
      <c r="C42" s="82"/>
      <c r="D42" s="67">
        <v>0</v>
      </c>
      <c r="E42" s="69"/>
      <c r="F42" s="6">
        <f>D42*E42*1.5</f>
        <v>0</v>
      </c>
      <c r="G42" s="6">
        <f>COUNTIF(H42:S42,"o")</f>
        <v>0</v>
      </c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65"/>
      <c r="T42" s="79">
        <f>D42</f>
        <v>0</v>
      </c>
      <c r="U42" s="80"/>
      <c r="V42" s="55">
        <f>T42*U42*1.5</f>
        <v>0</v>
      </c>
      <c r="W42" s="6">
        <f>COUNTIF(X42:AA42,"o")</f>
        <v>0</v>
      </c>
      <c r="X42" s="24"/>
      <c r="Y42" s="24"/>
      <c r="Z42" s="24"/>
      <c r="AA42" s="57"/>
      <c r="AB42" s="79"/>
      <c r="AC42" s="11"/>
      <c r="AD42" s="6">
        <f>AB42*AC42*1.5</f>
        <v>0</v>
      </c>
      <c r="AE42" s="6">
        <f>COUNTIF(AF42:AH42,"o")</f>
        <v>0</v>
      </c>
      <c r="AF42" s="65"/>
      <c r="AG42" s="24"/>
      <c r="AH42" s="57"/>
    </row>
    <row r="43" spans="1:34" x14ac:dyDescent="0.2">
      <c r="B43" s="107"/>
      <c r="C43" s="82"/>
      <c r="D43" s="67">
        <v>0</v>
      </c>
      <c r="E43" s="69"/>
      <c r="F43" s="6">
        <f>D43*E43*1.5</f>
        <v>0</v>
      </c>
      <c r="G43" s="6">
        <f>COUNTIF(H43:S43,"o")</f>
        <v>0</v>
      </c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65"/>
      <c r="T43" s="79">
        <f>D43</f>
        <v>0</v>
      </c>
      <c r="U43" s="80"/>
      <c r="V43" s="55">
        <f>T43*U43*1.5</f>
        <v>0</v>
      </c>
      <c r="W43" s="6">
        <f>COUNTIF(X43:AA43,"o")</f>
        <v>0</v>
      </c>
      <c r="X43" s="24"/>
      <c r="Y43" s="24"/>
      <c r="Z43" s="24"/>
      <c r="AA43" s="57"/>
      <c r="AB43" s="79"/>
      <c r="AC43" s="11"/>
      <c r="AD43" s="6">
        <f>AB43*AC43*1.5</f>
        <v>0</v>
      </c>
      <c r="AE43" s="6">
        <f>COUNTIF(AF43:AH43,"o")</f>
        <v>0</v>
      </c>
      <c r="AF43" s="65"/>
      <c r="AG43" s="24"/>
      <c r="AH43" s="57"/>
    </row>
    <row r="44" spans="1:34" x14ac:dyDescent="0.2">
      <c r="B44" s="107"/>
      <c r="C44" s="108" t="s">
        <v>335</v>
      </c>
      <c r="D44" s="67">
        <v>0</v>
      </c>
      <c r="E44" s="69"/>
      <c r="F44" s="6">
        <f>D44*E44*1.5</f>
        <v>0</v>
      </c>
      <c r="G44" s="6">
        <f>COUNTIF(H44:S44,"o")</f>
        <v>0</v>
      </c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65"/>
      <c r="T44" s="79">
        <f>D44</f>
        <v>0</v>
      </c>
      <c r="U44" s="80"/>
      <c r="V44" s="55">
        <f>T44*U44*1.5</f>
        <v>0</v>
      </c>
      <c r="W44" s="6">
        <f>COUNTIF(X44:AA44,"o")</f>
        <v>0</v>
      </c>
      <c r="X44" s="24"/>
      <c r="Y44" s="24"/>
      <c r="Z44" s="24"/>
      <c r="AA44" s="57"/>
      <c r="AB44" s="79"/>
      <c r="AC44" s="11"/>
      <c r="AD44" s="6">
        <f>AB44*AC44*1.5</f>
        <v>0</v>
      </c>
      <c r="AE44" s="6">
        <f>COUNTIF(AF44:AH44,"o")</f>
        <v>0</v>
      </c>
      <c r="AF44" s="65"/>
      <c r="AG44" s="24"/>
      <c r="AH44" s="57"/>
    </row>
    <row r="45" spans="1:34" x14ac:dyDescent="0.2">
      <c r="B45" s="88"/>
      <c r="C45" s="82" t="s">
        <v>96</v>
      </c>
      <c r="D45" s="67">
        <v>0</v>
      </c>
      <c r="E45" s="69"/>
      <c r="F45" s="6">
        <f>D45*E45*1.15</f>
        <v>0</v>
      </c>
      <c r="G45" s="6">
        <f>COUNTIF(H45:S45,"o")</f>
        <v>0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65"/>
      <c r="T45" s="79">
        <f>D45</f>
        <v>0</v>
      </c>
      <c r="U45" s="80"/>
      <c r="V45" s="55">
        <f>T45*U45*1.15</f>
        <v>0</v>
      </c>
      <c r="W45" s="6">
        <f>COUNTIF(X45:AA45,"o")</f>
        <v>0</v>
      </c>
      <c r="X45" s="24"/>
      <c r="Y45" s="24"/>
      <c r="Z45" s="24"/>
      <c r="AA45" s="57"/>
      <c r="AB45" s="79"/>
      <c r="AC45" s="11"/>
      <c r="AD45" s="6">
        <f>AB45*AC45*1.15</f>
        <v>0</v>
      </c>
      <c r="AE45" s="6">
        <f>COUNTIF(AF45:AH45,"o")</f>
        <v>0</v>
      </c>
      <c r="AF45" s="65"/>
      <c r="AG45" s="24"/>
      <c r="AH45" s="57"/>
    </row>
    <row r="46" spans="1:34" ht="9" customHeight="1" x14ac:dyDescent="0.2">
      <c r="B46" s="85"/>
      <c r="C46" s="50"/>
      <c r="D46" s="68"/>
      <c r="E46" s="63"/>
      <c r="F46" s="7"/>
      <c r="G46" s="7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66"/>
      <c r="T46" s="77"/>
      <c r="U46" s="81"/>
      <c r="V46" s="56"/>
      <c r="W46" s="7"/>
      <c r="X46" s="52"/>
      <c r="Y46" s="52"/>
      <c r="Z46" s="52"/>
      <c r="AA46" s="58"/>
      <c r="AB46" s="77"/>
      <c r="AC46" s="56"/>
      <c r="AD46" s="7"/>
      <c r="AE46" s="7"/>
      <c r="AF46" s="66"/>
      <c r="AG46" s="52"/>
      <c r="AH46" s="58"/>
    </row>
    <row r="47" spans="1:34" x14ac:dyDescent="0.2">
      <c r="B47" s="87" t="s">
        <v>224</v>
      </c>
      <c r="C47" s="82" t="s">
        <v>302</v>
      </c>
      <c r="D47" s="119">
        <f>C73</f>
        <v>0</v>
      </c>
      <c r="E47" s="69"/>
      <c r="F47" s="6">
        <f>D47*E47*1.5*G47</f>
        <v>0</v>
      </c>
      <c r="G47" s="6">
        <f>COUNTIF(H47:S47,"o")</f>
        <v>0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65"/>
      <c r="T47" s="76"/>
      <c r="U47" s="123"/>
      <c r="V47" s="55">
        <f>T47*U47*1.5*W47</f>
        <v>0</v>
      </c>
      <c r="W47" s="6">
        <f>COUNTIF(X47:AA47,"o")</f>
        <v>0</v>
      </c>
      <c r="X47" s="24"/>
      <c r="Y47" s="24"/>
      <c r="Z47" s="24"/>
      <c r="AA47" s="57"/>
      <c r="AB47" s="76"/>
      <c r="AC47" s="11"/>
      <c r="AD47" s="6">
        <f>AB47*AC47*1.5*AE47</f>
        <v>0</v>
      </c>
      <c r="AE47" s="6">
        <f>COUNTIF(AF47:AH47,"o")</f>
        <v>0</v>
      </c>
      <c r="AF47" s="65"/>
      <c r="AG47" s="24"/>
      <c r="AH47" s="57"/>
    </row>
    <row r="48" spans="1:34" x14ac:dyDescent="0.2">
      <c r="B48" s="89"/>
      <c r="C48" s="82" t="s">
        <v>303</v>
      </c>
      <c r="D48" s="119">
        <f>C74</f>
        <v>0</v>
      </c>
      <c r="E48" s="69"/>
      <c r="F48" s="6">
        <f>D48*E48*1.5*G48</f>
        <v>0</v>
      </c>
      <c r="G48" s="6">
        <f>COUNTIF(H48:S48,"o")</f>
        <v>0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65"/>
      <c r="T48" s="76"/>
      <c r="U48" s="123"/>
      <c r="V48" s="55">
        <f>T48*U48*1.5*W48</f>
        <v>0</v>
      </c>
      <c r="W48" s="6">
        <f>COUNTIF(X48:AA48,"o")</f>
        <v>0</v>
      </c>
      <c r="X48" s="24"/>
      <c r="Y48" s="24"/>
      <c r="Z48" s="24"/>
      <c r="AA48" s="57"/>
      <c r="AB48" s="76"/>
      <c r="AC48" s="11"/>
      <c r="AD48" s="6">
        <f>AB48*AC48*1.5*AE48</f>
        <v>0</v>
      </c>
      <c r="AE48" s="6">
        <f>COUNTIF(AF48:AH48,"o")</f>
        <v>0</v>
      </c>
      <c r="AF48" s="65"/>
      <c r="AG48" s="24"/>
      <c r="AH48" s="57"/>
    </row>
    <row r="49" spans="2:34" x14ac:dyDescent="0.2">
      <c r="B49" s="89"/>
      <c r="C49" s="82" t="s">
        <v>304</v>
      </c>
      <c r="D49" s="119">
        <f>C75</f>
        <v>0</v>
      </c>
      <c r="E49" s="69"/>
      <c r="F49" s="6">
        <f>D49*E49*1.5*G49</f>
        <v>0</v>
      </c>
      <c r="G49" s="6">
        <f>COUNTIF(H49:S49,"o")</f>
        <v>0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65"/>
      <c r="T49" s="76"/>
      <c r="U49" s="123"/>
      <c r="V49" s="55">
        <f>T49*U49*1.5*W49</f>
        <v>0</v>
      </c>
      <c r="W49" s="6">
        <f>COUNTIF(X49:AA49,"o")</f>
        <v>0</v>
      </c>
      <c r="X49" s="24"/>
      <c r="Y49" s="24"/>
      <c r="Z49" s="24"/>
      <c r="AA49" s="57"/>
      <c r="AB49" s="76"/>
      <c r="AC49" s="11"/>
      <c r="AD49" s="6">
        <f>AB49*AC49*1.5*AE49</f>
        <v>0</v>
      </c>
      <c r="AE49" s="6">
        <f>COUNTIF(AF49:AH49,"o")</f>
        <v>0</v>
      </c>
      <c r="AF49" s="65"/>
      <c r="AG49" s="24"/>
      <c r="AH49" s="57"/>
    </row>
    <row r="50" spans="2:34" x14ac:dyDescent="0.2">
      <c r="B50" s="89"/>
      <c r="C50" s="82" t="s">
        <v>305</v>
      </c>
      <c r="D50" s="119">
        <f>C76</f>
        <v>0</v>
      </c>
      <c r="E50" s="69"/>
      <c r="F50" s="6">
        <f>D50*E50*1.5*G50</f>
        <v>0</v>
      </c>
      <c r="G50" s="6">
        <f>COUNTIF(H50:S50,"o")</f>
        <v>0</v>
      </c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65"/>
      <c r="T50" s="76"/>
      <c r="U50" s="80"/>
      <c r="V50" s="55">
        <f>T50*U50*1.5*W50</f>
        <v>0</v>
      </c>
      <c r="W50" s="6">
        <f>COUNTIF(X50:AA50,"o")</f>
        <v>0</v>
      </c>
      <c r="X50" s="24"/>
      <c r="Y50" s="24"/>
      <c r="Z50" s="24"/>
      <c r="AA50" s="57"/>
      <c r="AB50" s="76"/>
      <c r="AC50" s="11"/>
      <c r="AD50" s="6">
        <f>AB50*AC50*1.5*AE50</f>
        <v>0</v>
      </c>
      <c r="AE50" s="6">
        <f>COUNTIF(AF50:AH50,"o")</f>
        <v>0</v>
      </c>
      <c r="AF50" s="65"/>
      <c r="AG50" s="24"/>
      <c r="AH50" s="57"/>
    </row>
    <row r="51" spans="2:34" x14ac:dyDescent="0.2">
      <c r="B51" s="88"/>
      <c r="C51" s="82" t="s">
        <v>306</v>
      </c>
      <c r="D51" s="119">
        <f>C77</f>
        <v>0</v>
      </c>
      <c r="E51" s="69"/>
      <c r="F51" s="6">
        <f>D51*E51*1.5*G51</f>
        <v>0</v>
      </c>
      <c r="G51" s="6">
        <f>COUNTIF(H51:S51,"o")</f>
        <v>0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65"/>
      <c r="T51" s="76"/>
      <c r="U51" s="123"/>
      <c r="V51" s="55">
        <f>T51*U51*1.5*W51</f>
        <v>0</v>
      </c>
      <c r="W51" s="6">
        <f>COUNTIF(X51:AA51,"o")</f>
        <v>0</v>
      </c>
      <c r="X51" s="24"/>
      <c r="Y51" s="24"/>
      <c r="Z51" s="24"/>
      <c r="AA51" s="57"/>
      <c r="AB51" s="76"/>
      <c r="AC51" s="11"/>
      <c r="AD51" s="6">
        <f>AB51*AC51*1.5*AE51</f>
        <v>0</v>
      </c>
      <c r="AE51" s="6">
        <f>COUNTIF(AF51:AH51,"o")</f>
        <v>0</v>
      </c>
      <c r="AF51" s="65"/>
      <c r="AG51" s="24"/>
      <c r="AH51" s="57"/>
    </row>
    <row r="52" spans="2:34" ht="10" customHeight="1" x14ac:dyDescent="0.2">
      <c r="B52" s="85"/>
      <c r="C52" s="50"/>
      <c r="D52" s="68"/>
      <c r="E52" s="63"/>
      <c r="F52" s="7"/>
      <c r="G52" s="7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66"/>
      <c r="T52" s="77"/>
      <c r="U52" s="81"/>
      <c r="V52" s="56"/>
      <c r="W52" s="7"/>
      <c r="X52" s="52"/>
      <c r="Y52" s="52"/>
      <c r="Z52" s="52"/>
      <c r="AA52" s="58"/>
      <c r="AB52" s="77"/>
      <c r="AC52" s="56"/>
      <c r="AD52" s="7"/>
      <c r="AE52" s="7"/>
      <c r="AF52" s="66"/>
      <c r="AG52" s="52"/>
      <c r="AH52" s="58"/>
    </row>
    <row r="53" spans="2:34" x14ac:dyDescent="0.2">
      <c r="B53" s="87" t="s">
        <v>226</v>
      </c>
      <c r="C53" s="82" t="s">
        <v>23</v>
      </c>
      <c r="D53" s="119">
        <f>C80</f>
        <v>0</v>
      </c>
      <c r="E53" s="69"/>
      <c r="F53" s="6">
        <f>D53*E53*1.5*G53</f>
        <v>0</v>
      </c>
      <c r="G53" s="6">
        <f>COUNTIF(H53:S53,"o")</f>
        <v>0</v>
      </c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65"/>
      <c r="T53" s="76"/>
      <c r="U53" s="123"/>
      <c r="V53" s="55">
        <f>T53*U53*1.5*W53</f>
        <v>0</v>
      </c>
      <c r="W53" s="6">
        <f>COUNTIF(X53:AA53,"o")</f>
        <v>0</v>
      </c>
      <c r="X53" s="24"/>
      <c r="Y53" s="24"/>
      <c r="Z53" s="24"/>
      <c r="AA53" s="57"/>
      <c r="AB53" s="76"/>
      <c r="AC53" s="11"/>
      <c r="AD53" s="6">
        <f>AB53*AC53*1.5*AE53</f>
        <v>0</v>
      </c>
      <c r="AE53" s="6">
        <f>COUNTIF(AF53:AH53,"o")</f>
        <v>0</v>
      </c>
      <c r="AF53" s="65"/>
      <c r="AG53" s="24"/>
      <c r="AH53" s="57"/>
    </row>
    <row r="54" spans="2:34" x14ac:dyDescent="0.2">
      <c r="B54" s="89"/>
      <c r="C54" s="82" t="s">
        <v>307</v>
      </c>
      <c r="D54" s="119">
        <f>C81</f>
        <v>0</v>
      </c>
      <c r="E54" s="69"/>
      <c r="F54" s="6">
        <f>D54*E54*1.5*G54</f>
        <v>0</v>
      </c>
      <c r="G54" s="6">
        <f>COUNTIF(H54:S54,"o")</f>
        <v>0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65"/>
      <c r="T54" s="76"/>
      <c r="U54" s="123"/>
      <c r="V54" s="55">
        <f>T54*U54*1.5*W54</f>
        <v>0</v>
      </c>
      <c r="W54" s="6">
        <f>COUNTIF(X54:AA54,"o")</f>
        <v>0</v>
      </c>
      <c r="X54" s="24"/>
      <c r="Y54" s="24"/>
      <c r="Z54" s="24"/>
      <c r="AA54" s="57"/>
      <c r="AB54" s="76"/>
      <c r="AC54" s="11"/>
      <c r="AD54" s="6">
        <f>AB54*AC54*1.5*AE54</f>
        <v>0</v>
      </c>
      <c r="AE54" s="6">
        <f>COUNTIF(AF54:AH54,"o")</f>
        <v>0</v>
      </c>
      <c r="AF54" s="65"/>
      <c r="AG54" s="24"/>
      <c r="AH54" s="57"/>
    </row>
    <row r="55" spans="2:34" x14ac:dyDescent="0.2">
      <c r="B55" s="89"/>
      <c r="C55" s="82" t="s">
        <v>25</v>
      </c>
      <c r="D55" s="119">
        <f>C82</f>
        <v>0</v>
      </c>
      <c r="E55" s="69"/>
      <c r="F55" s="6">
        <f>D55*E55*1.5*G55</f>
        <v>0</v>
      </c>
      <c r="G55" s="6">
        <f>COUNTIF(H55:S55,"o")</f>
        <v>0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65"/>
      <c r="T55" s="76"/>
      <c r="U55" s="123"/>
      <c r="V55" s="55">
        <f>T55*U55*1.5*W55</f>
        <v>0</v>
      </c>
      <c r="W55" s="6">
        <f>COUNTIF(X55:AA55,"o")</f>
        <v>0</v>
      </c>
      <c r="X55" s="24"/>
      <c r="Y55" s="24"/>
      <c r="Z55" s="24"/>
      <c r="AA55" s="57"/>
      <c r="AB55" s="76"/>
      <c r="AC55" s="11"/>
      <c r="AD55" s="6">
        <f>AB55*AC55*1.5*AE55</f>
        <v>0</v>
      </c>
      <c r="AE55" s="6">
        <f>COUNTIF(AF55:AH55,"o")</f>
        <v>0</v>
      </c>
      <c r="AF55" s="65"/>
      <c r="AG55" s="24"/>
      <c r="AH55" s="57"/>
    </row>
    <row r="56" spans="2:34" x14ac:dyDescent="0.2">
      <c r="B56" s="88"/>
      <c r="C56" s="82" t="s">
        <v>26</v>
      </c>
      <c r="D56" s="119">
        <f>C83</f>
        <v>0</v>
      </c>
      <c r="E56" s="69"/>
      <c r="F56" s="6">
        <f>D56*E56*1.5*G56</f>
        <v>0</v>
      </c>
      <c r="G56" s="6">
        <f>COUNTIF(H56:S56,"o")</f>
        <v>0</v>
      </c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65"/>
      <c r="T56" s="76"/>
      <c r="U56" s="123"/>
      <c r="V56" s="55">
        <f>T56*U56*1.5*W56</f>
        <v>0</v>
      </c>
      <c r="W56" s="6">
        <f>COUNTIF(X56:AA56,"o")</f>
        <v>0</v>
      </c>
      <c r="X56" s="24"/>
      <c r="Y56" s="24"/>
      <c r="Z56" s="24"/>
      <c r="AA56" s="57"/>
      <c r="AB56" s="76"/>
      <c r="AC56" s="11"/>
      <c r="AD56" s="6">
        <f>AB56*AC56*1.5*AE56</f>
        <v>0</v>
      </c>
      <c r="AE56" s="6">
        <f>COUNTIF(AF56:AH56,"o")</f>
        <v>0</v>
      </c>
      <c r="AF56" s="65"/>
      <c r="AG56" s="24"/>
      <c r="AH56" s="57"/>
    </row>
    <row r="57" spans="2:34" ht="9" customHeight="1" x14ac:dyDescent="0.2">
      <c r="B57" s="85"/>
      <c r="C57" s="50"/>
      <c r="D57" s="68"/>
      <c r="E57" s="63"/>
      <c r="F57" s="7"/>
      <c r="G57" s="7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66"/>
      <c r="T57" s="77"/>
      <c r="U57" s="81"/>
      <c r="V57" s="56"/>
      <c r="W57" s="7"/>
      <c r="X57" s="52"/>
      <c r="Y57" s="52"/>
      <c r="Z57" s="52"/>
      <c r="AA57" s="58"/>
      <c r="AB57" s="77"/>
      <c r="AC57" s="56"/>
      <c r="AD57" s="7"/>
      <c r="AE57" s="7"/>
      <c r="AF57" s="66"/>
      <c r="AG57" s="52"/>
      <c r="AH57" s="58"/>
    </row>
    <row r="58" spans="2:34" x14ac:dyDescent="0.2">
      <c r="B58" s="87" t="s">
        <v>34</v>
      </c>
      <c r="C58" s="82" t="s">
        <v>308</v>
      </c>
      <c r="D58" s="119">
        <f>C86</f>
        <v>0</v>
      </c>
      <c r="E58" s="69"/>
      <c r="F58" s="6">
        <f>D58*E58*1.5*G58</f>
        <v>0</v>
      </c>
      <c r="G58" s="6">
        <f>COUNTIF(H58:S58,"o")</f>
        <v>0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65"/>
      <c r="T58" s="76"/>
      <c r="U58" s="11"/>
      <c r="V58" s="55">
        <f>T58*U58*1.5*W58</f>
        <v>0</v>
      </c>
      <c r="W58" s="6">
        <f>COUNTIF(X58:AA58,"o")</f>
        <v>0</v>
      </c>
      <c r="X58" s="24"/>
      <c r="Y58" s="24"/>
      <c r="Z58" s="24"/>
      <c r="AA58" s="57"/>
      <c r="AB58" s="76"/>
      <c r="AC58" s="11"/>
      <c r="AD58" s="6">
        <f>AB58*AC58*1.5*AE58</f>
        <v>0</v>
      </c>
      <c r="AE58" s="6">
        <f>COUNTIF(AF58:AH58,"o")</f>
        <v>0</v>
      </c>
      <c r="AF58" s="65"/>
      <c r="AG58" s="24"/>
      <c r="AH58" s="57"/>
    </row>
    <row r="59" spans="2:34" x14ac:dyDescent="0.2">
      <c r="B59" s="89"/>
      <c r="C59" s="82" t="s">
        <v>309</v>
      </c>
      <c r="D59" s="119">
        <f>C87</f>
        <v>0</v>
      </c>
      <c r="E59" s="69"/>
      <c r="F59" s="6">
        <f>D59*E59*1.5*G59</f>
        <v>0</v>
      </c>
      <c r="G59" s="6">
        <f>COUNTIF(H59:S59,"o")</f>
        <v>0</v>
      </c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65"/>
      <c r="T59" s="76"/>
      <c r="U59" s="80"/>
      <c r="V59" s="55">
        <f>T59*U59*1.5*W59</f>
        <v>0</v>
      </c>
      <c r="W59" s="6">
        <f>COUNTIF(X59:AA59,"o")</f>
        <v>0</v>
      </c>
      <c r="X59" s="24"/>
      <c r="Y59" s="24"/>
      <c r="Z59" s="24"/>
      <c r="AA59" s="57"/>
      <c r="AB59" s="76"/>
      <c r="AC59" s="11"/>
      <c r="AD59" s="6">
        <f>AB59*AC59*1.5*AE59</f>
        <v>0</v>
      </c>
      <c r="AE59" s="6">
        <f>COUNTIF(AF59:AH59,"o")</f>
        <v>0</v>
      </c>
      <c r="AF59" s="65"/>
      <c r="AG59" s="24"/>
      <c r="AH59" s="57"/>
    </row>
    <row r="60" spans="2:34" x14ac:dyDescent="0.2">
      <c r="B60" s="88"/>
      <c r="C60" s="82" t="s">
        <v>342</v>
      </c>
      <c r="D60" s="119">
        <f>C88</f>
        <v>0</v>
      </c>
      <c r="E60" s="69"/>
      <c r="F60" s="6">
        <f>D60*E60*1.5*G60</f>
        <v>0</v>
      </c>
      <c r="G60" s="6">
        <f>COUNTIF(H60:S60,"o")</f>
        <v>0</v>
      </c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65"/>
      <c r="T60" s="76"/>
      <c r="U60" s="80"/>
      <c r="V60" s="55">
        <f>T60*U60*1.5*W60</f>
        <v>0</v>
      </c>
      <c r="W60" s="6">
        <f>COUNTIF(X60:AA60,"o")</f>
        <v>0</v>
      </c>
      <c r="X60" s="24"/>
      <c r="Y60" s="24"/>
      <c r="Z60" s="24"/>
      <c r="AA60" s="57"/>
      <c r="AB60" s="76"/>
      <c r="AC60" s="11"/>
      <c r="AD60" s="6">
        <f>AB60*AC60*1.5*AE60</f>
        <v>0</v>
      </c>
      <c r="AE60" s="6">
        <f>COUNTIF(AF60:AH60,"o")</f>
        <v>0</v>
      </c>
      <c r="AF60" s="65"/>
      <c r="AG60" s="24"/>
      <c r="AH60" s="57"/>
    </row>
    <row r="61" spans="2:34" ht="9" customHeight="1" thickBot="1" x14ac:dyDescent="0.25">
      <c r="B61" s="83"/>
      <c r="C61" s="50"/>
      <c r="D61" s="68"/>
      <c r="E61" s="64"/>
      <c r="F61" s="61"/>
      <c r="G61" s="6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70"/>
      <c r="T61" s="78"/>
      <c r="U61" s="59"/>
      <c r="V61" s="62"/>
      <c r="W61" s="61"/>
      <c r="X61" s="59"/>
      <c r="Y61" s="59"/>
      <c r="Z61" s="59"/>
      <c r="AA61" s="60"/>
      <c r="AB61" s="75"/>
      <c r="AC61" s="62"/>
      <c r="AD61" s="61"/>
      <c r="AE61" s="61"/>
      <c r="AF61" s="70"/>
      <c r="AG61" s="59"/>
      <c r="AH61" s="60"/>
    </row>
    <row r="62" spans="2:34" x14ac:dyDescent="0.2"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3"/>
    </row>
    <row r="63" spans="2:34" ht="17" thickBot="1" x14ac:dyDescent="0.25">
      <c r="D63" s="36"/>
      <c r="E63" s="5"/>
      <c r="F63" s="5"/>
      <c r="G63" s="5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3"/>
    </row>
    <row r="64" spans="2:34" ht="17" thickBot="1" x14ac:dyDescent="0.25">
      <c r="B64" s="144" t="s">
        <v>336</v>
      </c>
      <c r="C64" s="145">
        <f>SUM(C66,C72,C79,C85)</f>
        <v>0</v>
      </c>
      <c r="D64" s="218"/>
      <c r="E64" s="218"/>
      <c r="F64" s="218"/>
      <c r="G64" s="218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197" t="s">
        <v>405</v>
      </c>
      <c r="U64" s="198"/>
      <c r="V64" s="198"/>
      <c r="W64" s="199"/>
    </row>
    <row r="65" spans="2:23" x14ac:dyDescent="0.2">
      <c r="B65" s="143"/>
      <c r="C65" s="141"/>
      <c r="D65" s="218"/>
      <c r="E65" s="218"/>
      <c r="F65" s="218"/>
      <c r="G65" s="218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200"/>
      <c r="U65" s="54"/>
      <c r="V65" s="54"/>
      <c r="W65" s="201"/>
    </row>
    <row r="66" spans="2:23" x14ac:dyDescent="0.2">
      <c r="B66" s="102" t="s">
        <v>337</v>
      </c>
      <c r="C66" s="142">
        <f>SUM($C$67:$C$70)</f>
        <v>0</v>
      </c>
      <c r="D66" s="268"/>
      <c r="E66" s="268"/>
      <c r="F66" s="268"/>
      <c r="G66" s="268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200"/>
      <c r="U66" s="54"/>
      <c r="V66" s="54"/>
      <c r="W66" s="201"/>
    </row>
    <row r="67" spans="2:23" x14ac:dyDescent="0.2">
      <c r="B67" s="103" t="s">
        <v>301</v>
      </c>
      <c r="C67" s="117"/>
      <c r="D67" s="268"/>
      <c r="E67" s="268"/>
      <c r="F67" s="268"/>
      <c r="G67" s="268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200"/>
      <c r="U67" s="54"/>
      <c r="V67" s="54"/>
      <c r="W67" s="201"/>
    </row>
    <row r="68" spans="2:23" x14ac:dyDescent="0.2">
      <c r="B68" s="103" t="s">
        <v>340</v>
      </c>
      <c r="C68" s="117"/>
      <c r="D68" s="268"/>
      <c r="E68" s="268"/>
      <c r="F68" s="268"/>
      <c r="G68" s="268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200"/>
      <c r="U68" s="54"/>
      <c r="V68" s="54"/>
      <c r="W68" s="201"/>
    </row>
    <row r="69" spans="2:23" x14ac:dyDescent="0.2">
      <c r="B69" s="103" t="s">
        <v>203</v>
      </c>
      <c r="C69" s="117"/>
      <c r="D69" s="268"/>
      <c r="E69" s="268"/>
      <c r="F69" s="268"/>
      <c r="G69" s="268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210"/>
      <c r="U69" s="8"/>
      <c r="V69" s="8"/>
      <c r="W69" s="211"/>
    </row>
    <row r="70" spans="2:23" x14ac:dyDescent="0.2">
      <c r="B70" s="114" t="s">
        <v>9</v>
      </c>
      <c r="C70" s="117"/>
      <c r="D70" s="268"/>
      <c r="E70" s="268"/>
      <c r="F70" s="268"/>
      <c r="G70" s="268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210"/>
      <c r="U70" s="8"/>
      <c r="V70" s="8"/>
      <c r="W70" s="211"/>
    </row>
    <row r="71" spans="2:23" x14ac:dyDescent="0.2">
      <c r="B71" s="113"/>
      <c r="C71" s="118"/>
      <c r="D71" s="280"/>
      <c r="E71" s="280"/>
      <c r="F71" s="280"/>
      <c r="G71" s="280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210"/>
      <c r="U71" s="8"/>
      <c r="V71" s="8"/>
      <c r="W71" s="211"/>
    </row>
    <row r="72" spans="2:23" x14ac:dyDescent="0.2">
      <c r="B72" s="115" t="s">
        <v>224</v>
      </c>
      <c r="C72" s="86">
        <f>SUM($C$73:$C$77)</f>
        <v>0</v>
      </c>
      <c r="D72" s="268"/>
      <c r="E72" s="268"/>
      <c r="F72" s="268"/>
      <c r="G72" s="268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210"/>
      <c r="U72" s="8"/>
      <c r="V72" s="8"/>
      <c r="W72" s="211"/>
    </row>
    <row r="73" spans="2:23" x14ac:dyDescent="0.2">
      <c r="B73" s="103" t="s">
        <v>302</v>
      </c>
      <c r="C73" s="117"/>
      <c r="D73" s="279"/>
      <c r="E73" s="279"/>
      <c r="F73" s="279"/>
      <c r="G73" s="279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210"/>
      <c r="U73" s="8"/>
      <c r="V73" s="8"/>
      <c r="W73" s="211"/>
    </row>
    <row r="74" spans="2:23" x14ac:dyDescent="0.2">
      <c r="B74" s="103" t="s">
        <v>303</v>
      </c>
      <c r="C74" s="117"/>
      <c r="D74" s="279"/>
      <c r="E74" s="279"/>
      <c r="F74" s="279"/>
      <c r="G74" s="279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210"/>
      <c r="U74" s="8"/>
      <c r="V74" s="8"/>
      <c r="W74" s="211"/>
    </row>
    <row r="75" spans="2:23" x14ac:dyDescent="0.2">
      <c r="B75" s="103" t="s">
        <v>304</v>
      </c>
      <c r="C75" s="117"/>
      <c r="D75" s="279"/>
      <c r="E75" s="279"/>
      <c r="F75" s="279"/>
      <c r="G75" s="279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200"/>
      <c r="U75" s="54"/>
      <c r="V75" s="54"/>
      <c r="W75" s="201"/>
    </row>
    <row r="76" spans="2:23" x14ac:dyDescent="0.2">
      <c r="B76" s="103" t="s">
        <v>305</v>
      </c>
      <c r="C76" s="117"/>
      <c r="D76" s="279"/>
      <c r="E76" s="279"/>
      <c r="F76" s="279"/>
      <c r="G76" s="279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200"/>
      <c r="U76" s="54"/>
      <c r="V76" s="54"/>
      <c r="W76" s="201"/>
    </row>
    <row r="77" spans="2:23" x14ac:dyDescent="0.2">
      <c r="B77" s="114" t="s">
        <v>78</v>
      </c>
      <c r="C77" s="117"/>
      <c r="D77" s="279"/>
      <c r="E77" s="279"/>
      <c r="F77" s="279"/>
      <c r="G77" s="279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202"/>
      <c r="U77" s="203"/>
      <c r="V77" s="203"/>
      <c r="W77" s="204"/>
    </row>
    <row r="78" spans="2:23" x14ac:dyDescent="0.2">
      <c r="B78" s="113"/>
      <c r="C78" s="118"/>
      <c r="D78" s="280"/>
      <c r="E78" s="280"/>
      <c r="F78" s="280"/>
      <c r="G78" s="280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3"/>
    </row>
    <row r="79" spans="2:23" x14ac:dyDescent="0.2">
      <c r="B79" s="115" t="s">
        <v>338</v>
      </c>
      <c r="C79" s="86">
        <f>SUM($C$80:$C$83)</f>
        <v>0</v>
      </c>
      <c r="D79" s="268"/>
      <c r="E79" s="268"/>
      <c r="F79" s="268"/>
      <c r="G79" s="268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205" t="s">
        <v>406</v>
      </c>
      <c r="U79" s="198"/>
      <c r="V79" s="198"/>
      <c r="W79" s="199"/>
    </row>
    <row r="80" spans="2:23" x14ac:dyDescent="0.2">
      <c r="B80" s="103" t="s">
        <v>23</v>
      </c>
      <c r="C80" s="117"/>
      <c r="D80" s="279"/>
      <c r="E80" s="279"/>
      <c r="F80" s="279"/>
      <c r="G80" s="279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200"/>
      <c r="U80" s="54"/>
      <c r="V80" s="54"/>
      <c r="W80" s="201"/>
    </row>
    <row r="81" spans="2:23" x14ac:dyDescent="0.2">
      <c r="B81" s="103" t="s">
        <v>24</v>
      </c>
      <c r="C81" s="117"/>
      <c r="D81" s="279"/>
      <c r="E81" s="279"/>
      <c r="F81" s="279"/>
      <c r="G81" s="279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200"/>
      <c r="U81" s="54"/>
      <c r="V81" s="54"/>
      <c r="W81" s="201"/>
    </row>
    <row r="82" spans="2:23" x14ac:dyDescent="0.2">
      <c r="B82" s="103" t="s">
        <v>25</v>
      </c>
      <c r="C82" s="117"/>
      <c r="D82" s="279"/>
      <c r="E82" s="279"/>
      <c r="F82" s="279"/>
      <c r="G82" s="279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200"/>
      <c r="U82" s="54"/>
      <c r="V82" s="54"/>
      <c r="W82" s="201"/>
    </row>
    <row r="83" spans="2:23" x14ac:dyDescent="0.2">
      <c r="B83" s="114" t="s">
        <v>26</v>
      </c>
      <c r="C83" s="117"/>
      <c r="D83" s="279"/>
      <c r="E83" s="279"/>
      <c r="F83" s="279"/>
      <c r="G83" s="279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200"/>
      <c r="U83" s="54"/>
      <c r="V83" s="54"/>
      <c r="W83" s="201"/>
    </row>
    <row r="84" spans="2:23" x14ac:dyDescent="0.2">
      <c r="B84" s="113"/>
      <c r="C84" s="118"/>
      <c r="D84" s="280"/>
      <c r="E84" s="280"/>
      <c r="F84" s="280"/>
      <c r="G84" s="280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202"/>
      <c r="U84" s="203"/>
      <c r="V84" s="203"/>
      <c r="W84" s="204"/>
    </row>
    <row r="85" spans="2:23" x14ac:dyDescent="0.2">
      <c r="B85" s="115" t="s">
        <v>34</v>
      </c>
      <c r="C85" s="86">
        <f>SUM($C$86:$C$90)</f>
        <v>0</v>
      </c>
      <c r="D85" s="268"/>
      <c r="E85" s="268"/>
      <c r="F85" s="268"/>
      <c r="G85" s="268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3"/>
    </row>
    <row r="86" spans="2:23" x14ac:dyDescent="0.2">
      <c r="B86" s="103" t="s">
        <v>308</v>
      </c>
      <c r="C86" s="117"/>
      <c r="D86" s="279"/>
      <c r="E86" s="279"/>
      <c r="F86" s="279"/>
      <c r="G86" s="279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3"/>
    </row>
    <row r="87" spans="2:23" x14ac:dyDescent="0.2">
      <c r="B87" s="103" t="s">
        <v>142</v>
      </c>
      <c r="C87" s="117"/>
      <c r="D87" s="279"/>
      <c r="E87" s="279"/>
      <c r="F87" s="279"/>
      <c r="G87" s="279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3"/>
    </row>
    <row r="88" spans="2:23" x14ac:dyDescent="0.2">
      <c r="B88" s="103" t="s">
        <v>160</v>
      </c>
      <c r="C88" s="117"/>
      <c r="D88" s="279"/>
      <c r="E88" s="279"/>
      <c r="F88" s="279"/>
      <c r="G88" s="279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3"/>
    </row>
    <row r="89" spans="2:23" x14ac:dyDescent="0.2">
      <c r="B89" s="103" t="s">
        <v>339</v>
      </c>
      <c r="C89" s="117"/>
      <c r="D89" s="279"/>
      <c r="E89" s="279"/>
      <c r="F89" s="279"/>
      <c r="G89" s="279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3"/>
    </row>
    <row r="90" spans="2:23" x14ac:dyDescent="0.2">
      <c r="B90" s="103" t="s">
        <v>410</v>
      </c>
      <c r="C90" s="117"/>
      <c r="D90" s="279"/>
      <c r="E90" s="279"/>
      <c r="F90" s="279"/>
      <c r="G90" s="279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3"/>
    </row>
    <row r="91" spans="2:23" x14ac:dyDescent="0.2">
      <c r="B91"/>
      <c r="C91"/>
      <c r="D91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3"/>
    </row>
    <row r="92" spans="2:23" x14ac:dyDescent="0.2">
      <c r="B92"/>
      <c r="C92"/>
      <c r="D92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3"/>
    </row>
    <row r="93" spans="2:23" x14ac:dyDescent="0.2">
      <c r="B93"/>
      <c r="C93"/>
      <c r="D93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3"/>
    </row>
    <row r="94" spans="2:23" x14ac:dyDescent="0.2">
      <c r="B94"/>
      <c r="C94"/>
      <c r="D9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3"/>
    </row>
    <row r="95" spans="2:23" x14ac:dyDescent="0.2">
      <c r="B95"/>
      <c r="C95"/>
      <c r="D95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3"/>
    </row>
    <row r="96" spans="2:23" x14ac:dyDescent="0.2">
      <c r="B96"/>
      <c r="C96"/>
      <c r="D96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3"/>
    </row>
    <row r="97" spans="2:23" x14ac:dyDescent="0.2">
      <c r="B97"/>
      <c r="C97"/>
      <c r="D97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3"/>
    </row>
    <row r="98" spans="2:23" x14ac:dyDescent="0.2">
      <c r="B98"/>
      <c r="C98"/>
      <c r="D98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3"/>
    </row>
    <row r="99" spans="2:23" x14ac:dyDescent="0.2">
      <c r="B99"/>
      <c r="C99"/>
      <c r="D99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3"/>
    </row>
    <row r="100" spans="2:23" x14ac:dyDescent="0.2">
      <c r="B100"/>
      <c r="C100"/>
      <c r="D100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3"/>
    </row>
    <row r="101" spans="2:23" x14ac:dyDescent="0.2">
      <c r="B101"/>
      <c r="C101"/>
      <c r="D101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3"/>
    </row>
    <row r="102" spans="2:23" x14ac:dyDescent="0.2">
      <c r="B102"/>
      <c r="C102"/>
      <c r="D102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</row>
  </sheetData>
  <mergeCells count="31">
    <mergeCell ref="E36:S36"/>
    <mergeCell ref="AB36:AH36"/>
    <mergeCell ref="T36:AA36"/>
    <mergeCell ref="B3:G3"/>
    <mergeCell ref="B4:G4"/>
    <mergeCell ref="D72:G72"/>
    <mergeCell ref="D73:G73"/>
    <mergeCell ref="D74:G74"/>
    <mergeCell ref="D75:G75"/>
    <mergeCell ref="D76:G76"/>
    <mergeCell ref="D67:G67"/>
    <mergeCell ref="D68:G68"/>
    <mergeCell ref="D69:G69"/>
    <mergeCell ref="D70:G70"/>
    <mergeCell ref="D71:G71"/>
    <mergeCell ref="D90:G90"/>
    <mergeCell ref="A17:B17"/>
    <mergeCell ref="D89:G89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77:G77"/>
    <mergeCell ref="D66:G66"/>
  </mergeCells>
  <conditionalFormatting sqref="H38:S39 H41:S45 H47:S51 H53:S56 H62:V63 H58:S61 U59:V61 U38:V39 V58 V53:V56 V51 U50:V50 V47:V49 U41:V45 H75:V78 H64:S74 H79:S101">
    <cfRule type="containsText" dxfId="20" priority="8" operator="containsText" text="n">
      <formula>NOT(ISERROR(SEARCH("n",H38)))</formula>
    </cfRule>
    <cfRule type="containsText" dxfId="19" priority="9" operator="containsText" text="o">
      <formula>NOT(ISERROR(SEARCH("o",H38)))</formula>
    </cfRule>
  </conditionalFormatting>
  <conditionalFormatting sqref="H38:S39 H41:S45 H47:S51 H53:S56 H62:V63 H58:S61 U59:V61 U38:V39 V58 V53:V56 V51 U50:V50 V47:V49 U41:V45 H75:V78 H64:S74 H79:S101">
    <cfRule type="containsText" dxfId="18" priority="7" operator="containsText" text="x">
      <formula>NOT(ISERROR(SEARCH("x",H38)))</formula>
    </cfRule>
  </conditionalFormatting>
  <conditionalFormatting sqref="X58:AB61 X53:AB56 X47:AB51 X41:AB45 X38:AB39">
    <cfRule type="containsText" dxfId="17" priority="5" operator="containsText" text="n">
      <formula>NOT(ISERROR(SEARCH("n",X38)))</formula>
    </cfRule>
    <cfRule type="containsText" dxfId="16" priority="6" operator="containsText" text="o">
      <formula>NOT(ISERROR(SEARCH("o",X38)))</formula>
    </cfRule>
  </conditionalFormatting>
  <conditionalFormatting sqref="X58:AB61 X53:AB56 X47:AB51 X41:AB45 X38:AB39">
    <cfRule type="containsText" dxfId="15" priority="4" operator="containsText" text="x">
      <formula>NOT(ISERROR(SEARCH("x",X38)))</formula>
    </cfRule>
  </conditionalFormatting>
  <conditionalFormatting sqref="AF38:AH39 AF41:AH45 AF58:AH60 AF53:AH56 AF47:AH51">
    <cfRule type="containsText" dxfId="14" priority="2" operator="containsText" text="n">
      <formula>NOT(ISERROR(SEARCH("n",AF38)))</formula>
    </cfRule>
    <cfRule type="containsText" dxfId="13" priority="3" operator="containsText" text="o">
      <formula>NOT(ISERROR(SEARCH("o",AF38)))</formula>
    </cfRule>
  </conditionalFormatting>
  <conditionalFormatting sqref="AF38:AH39 AF41:AH45 AF58:AH60 AF53:AH56 AF47:AH51">
    <cfRule type="containsText" dxfId="12" priority="1" operator="containsText" text="x">
      <formula>NOT(ISERROR(SEARCH("x",AF38)))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910BA75-96F0-6347-9133-DCB48134A7C7}">
          <x14:formula1>
            <xm:f>Projets!$D$4:$D$26</xm:f>
          </x14:formula1>
          <xm:sqref>B4</xm:sqref>
        </x14:dataValidation>
        <x14:dataValidation type="list" allowBlank="1" showInputMessage="1" showErrorMessage="1" xr:uid="{B8A47497-C02F-9640-928E-4D2AAD55A109}">
          <x14:formula1>
            <xm:f>Projets!$C$4:$C$26</xm:f>
          </x14:formula1>
          <xm:sqref>B3</xm:sqref>
        </x14:dataValidation>
        <x14:dataValidation type="list" allowBlank="1" showInputMessage="1" showErrorMessage="1" xr:uid="{C4633E0D-1287-DD47-9D1B-3DE8FBC0CAA4}">
          <x14:formula1>
            <xm:f>données!$A$66:$A$68</xm:f>
          </x14:formula1>
          <xm:sqref>H53:S56 X47:AA51 AF53:AH56 AF58:AH60 X58:AA60 X53:AA56 X38:AA39 AF41:AH45 AF47:AH51 AF38:AH39 H58:S60 H41:S45 H38:S39 X41:AA45 H47:S51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AAA72-1EF1-A143-B7F5-8E87FCAE3B0C}">
  <sheetPr codeName="Feuil10"/>
  <dimension ref="A1:P150"/>
  <sheetViews>
    <sheetView topLeftCell="A63" workbookViewId="0">
      <selection activeCell="A92" sqref="A92"/>
    </sheetView>
  </sheetViews>
  <sheetFormatPr baseColWidth="10" defaultColWidth="10.83203125" defaultRowHeight="16" x14ac:dyDescent="0.2"/>
  <cols>
    <col min="1" max="1" width="19" customWidth="1"/>
    <col min="11" max="11" width="10.83203125" style="2"/>
  </cols>
  <sheetData>
    <row r="1" spans="1:4" s="4" customFormat="1" x14ac:dyDescent="0.2">
      <c r="A1" s="4" t="s">
        <v>151</v>
      </c>
      <c r="D1" s="4" t="s">
        <v>454</v>
      </c>
    </row>
    <row r="2" spans="1:4" x14ac:dyDescent="0.2">
      <c r="A2" s="3" t="s">
        <v>10</v>
      </c>
      <c r="D2" t="s">
        <v>450</v>
      </c>
    </row>
    <row r="3" spans="1:4" x14ac:dyDescent="0.2">
      <c r="A3" s="3" t="s">
        <v>63</v>
      </c>
      <c r="D3" t="s">
        <v>451</v>
      </c>
    </row>
    <row r="4" spans="1:4" x14ac:dyDescent="0.2">
      <c r="A4" s="3" t="s">
        <v>64</v>
      </c>
      <c r="D4" t="s">
        <v>452</v>
      </c>
    </row>
    <row r="5" spans="1:4" x14ac:dyDescent="0.2">
      <c r="A5" s="3" t="s">
        <v>11</v>
      </c>
      <c r="D5" t="s">
        <v>453</v>
      </c>
    </row>
    <row r="6" spans="1:4" x14ac:dyDescent="0.2">
      <c r="A6" s="3" t="s">
        <v>12</v>
      </c>
      <c r="D6" t="s">
        <v>468</v>
      </c>
    </row>
    <row r="7" spans="1:4" x14ac:dyDescent="0.2">
      <c r="A7" s="3" t="s">
        <v>29</v>
      </c>
    </row>
    <row r="8" spans="1:4" x14ac:dyDescent="0.2">
      <c r="A8" s="3" t="s">
        <v>65</v>
      </c>
    </row>
    <row r="9" spans="1:4" x14ac:dyDescent="0.2">
      <c r="A9" s="3" t="s">
        <v>25</v>
      </c>
    </row>
    <row r="10" spans="1:4" x14ac:dyDescent="0.2">
      <c r="A10" s="3" t="s">
        <v>66</v>
      </c>
    </row>
    <row r="11" spans="1:4" x14ac:dyDescent="0.2">
      <c r="A11" s="3" t="s">
        <v>13</v>
      </c>
    </row>
    <row r="12" spans="1:4" x14ac:dyDescent="0.2">
      <c r="A12" s="3" t="s">
        <v>43</v>
      </c>
    </row>
    <row r="13" spans="1:4" x14ac:dyDescent="0.2">
      <c r="A13" s="3" t="s">
        <v>44</v>
      </c>
    </row>
    <row r="14" spans="1:4" x14ac:dyDescent="0.2">
      <c r="A14" s="34"/>
      <c r="D14" s="1"/>
    </row>
    <row r="15" spans="1:4" x14ac:dyDescent="0.2">
      <c r="A15" s="35" t="s">
        <v>153</v>
      </c>
    </row>
    <row r="16" spans="1:4" x14ac:dyDescent="0.2">
      <c r="A16" s="3" t="s">
        <v>14</v>
      </c>
    </row>
    <row r="17" spans="1:9" x14ac:dyDescent="0.2">
      <c r="A17" s="3" t="s">
        <v>15</v>
      </c>
    </row>
    <row r="18" spans="1:9" x14ac:dyDescent="0.2">
      <c r="A18" s="3" t="s">
        <v>16</v>
      </c>
    </row>
    <row r="19" spans="1:9" x14ac:dyDescent="0.2">
      <c r="A19" s="3" t="s">
        <v>17</v>
      </c>
    </row>
    <row r="20" spans="1:9" x14ac:dyDescent="0.2">
      <c r="A20" s="3" t="s">
        <v>18</v>
      </c>
    </row>
    <row r="21" spans="1:9" x14ac:dyDescent="0.2">
      <c r="A21" s="3" t="s">
        <v>19</v>
      </c>
    </row>
    <row r="22" spans="1:9" x14ac:dyDescent="0.2">
      <c r="A22" s="3" t="s">
        <v>20</v>
      </c>
    </row>
    <row r="23" spans="1:9" x14ac:dyDescent="0.2">
      <c r="A23" s="3" t="s">
        <v>21</v>
      </c>
    </row>
    <row r="24" spans="1:9" x14ac:dyDescent="0.2">
      <c r="A24" s="3" t="s">
        <v>72</v>
      </c>
    </row>
    <row r="25" spans="1:9" x14ac:dyDescent="0.2">
      <c r="A25" s="3" t="s">
        <v>41</v>
      </c>
    </row>
    <row r="26" spans="1:9" x14ac:dyDescent="0.2">
      <c r="A26" s="3" t="s">
        <v>38</v>
      </c>
    </row>
    <row r="27" spans="1:9" x14ac:dyDescent="0.2">
      <c r="A27" t="s">
        <v>39</v>
      </c>
      <c r="I27" s="16"/>
    </row>
    <row r="28" spans="1:9" x14ac:dyDescent="0.2">
      <c r="A28" s="34"/>
      <c r="I28" s="16"/>
    </row>
    <row r="29" spans="1:9" x14ac:dyDescent="0.2">
      <c r="A29" s="35" t="s">
        <v>154</v>
      </c>
      <c r="I29" s="16"/>
    </row>
    <row r="30" spans="1:9" x14ac:dyDescent="0.2">
      <c r="A30" s="3" t="s">
        <v>40</v>
      </c>
      <c r="I30" s="16"/>
    </row>
    <row r="31" spans="1:9" x14ac:dyDescent="0.2">
      <c r="A31" s="3" t="s">
        <v>45</v>
      </c>
      <c r="I31" s="16"/>
    </row>
    <row r="32" spans="1:9" x14ac:dyDescent="0.2">
      <c r="A32" s="3" t="s">
        <v>46</v>
      </c>
    </row>
    <row r="33" spans="1:1" x14ac:dyDescent="0.2">
      <c r="A33" s="3" t="s">
        <v>47</v>
      </c>
    </row>
    <row r="34" spans="1:1" x14ac:dyDescent="0.2">
      <c r="A34" s="3" t="s">
        <v>48</v>
      </c>
    </row>
    <row r="35" spans="1:1" x14ac:dyDescent="0.2">
      <c r="A35" s="3" t="s">
        <v>49</v>
      </c>
    </row>
    <row r="36" spans="1:1" x14ac:dyDescent="0.2">
      <c r="A36" s="3" t="s">
        <v>50</v>
      </c>
    </row>
    <row r="37" spans="1:1" x14ac:dyDescent="0.2">
      <c r="A37" s="3" t="s">
        <v>51</v>
      </c>
    </row>
    <row r="38" spans="1:1" x14ac:dyDescent="0.2">
      <c r="A38" s="3" t="s">
        <v>52</v>
      </c>
    </row>
    <row r="39" spans="1:1" x14ac:dyDescent="0.2">
      <c r="A39" s="3" t="s">
        <v>69</v>
      </c>
    </row>
    <row r="40" spans="1:1" x14ac:dyDescent="0.2">
      <c r="A40" s="3" t="s">
        <v>70</v>
      </c>
    </row>
    <row r="41" spans="1:1" x14ac:dyDescent="0.2">
      <c r="A41" s="3" t="s">
        <v>71</v>
      </c>
    </row>
    <row r="42" spans="1:1" x14ac:dyDescent="0.2">
      <c r="A42" s="3" t="s">
        <v>53</v>
      </c>
    </row>
    <row r="43" spans="1:1" x14ac:dyDescent="0.2">
      <c r="A43" s="3" t="s">
        <v>54</v>
      </c>
    </row>
    <row r="44" spans="1:1" x14ac:dyDescent="0.2">
      <c r="A44" s="3" t="s">
        <v>55</v>
      </c>
    </row>
    <row r="45" spans="1:1" x14ac:dyDescent="0.2">
      <c r="A45" s="3" t="s">
        <v>42</v>
      </c>
    </row>
    <row r="46" spans="1:1" x14ac:dyDescent="0.2">
      <c r="A46" s="34"/>
    </row>
    <row r="47" spans="1:1" x14ac:dyDescent="0.2">
      <c r="A47" s="35" t="s">
        <v>155</v>
      </c>
    </row>
    <row r="48" spans="1:1" x14ac:dyDescent="0.2">
      <c r="A48" s="3" t="s">
        <v>22</v>
      </c>
    </row>
    <row r="49" spans="1:16" x14ac:dyDescent="0.2">
      <c r="A49" s="3" t="s">
        <v>67</v>
      </c>
    </row>
    <row r="50" spans="1:16" x14ac:dyDescent="0.2">
      <c r="A50" s="3" t="s">
        <v>68</v>
      </c>
    </row>
    <row r="51" spans="1:16" x14ac:dyDescent="0.2">
      <c r="A51" s="1"/>
      <c r="B51" s="5"/>
      <c r="C51" s="5"/>
      <c r="D51" s="5"/>
      <c r="E51" s="5"/>
      <c r="F51" s="5"/>
      <c r="G51" s="5"/>
      <c r="H51" s="5"/>
      <c r="I51" s="5"/>
      <c r="J51" s="5"/>
      <c r="K51" s="36"/>
      <c r="L51" s="5"/>
      <c r="M51" s="5"/>
      <c r="N51" s="5"/>
      <c r="O51" s="5"/>
      <c r="P51" s="5"/>
    </row>
    <row r="52" spans="1:16" x14ac:dyDescent="0.2">
      <c r="A52" s="4" t="s">
        <v>152</v>
      </c>
    </row>
    <row r="53" spans="1:16" x14ac:dyDescent="0.2">
      <c r="A53" t="s">
        <v>56</v>
      </c>
    </row>
    <row r="54" spans="1:16" x14ac:dyDescent="0.2">
      <c r="A54" t="s">
        <v>57</v>
      </c>
    </row>
    <row r="55" spans="1:16" x14ac:dyDescent="0.2">
      <c r="A55" t="s">
        <v>58</v>
      </c>
    </row>
    <row r="56" spans="1:16" x14ac:dyDescent="0.2">
      <c r="A56" t="s">
        <v>59</v>
      </c>
    </row>
    <row r="57" spans="1:16" x14ac:dyDescent="0.2">
      <c r="A57" t="s">
        <v>60</v>
      </c>
    </row>
    <row r="58" spans="1:16" x14ac:dyDescent="0.2">
      <c r="A58" t="s">
        <v>61</v>
      </c>
    </row>
    <row r="59" spans="1:16" x14ac:dyDescent="0.2">
      <c r="A59" t="s">
        <v>12</v>
      </c>
    </row>
    <row r="60" spans="1:16" x14ac:dyDescent="0.2">
      <c r="A60" t="s">
        <v>43</v>
      </c>
    </row>
    <row r="61" spans="1:16" x14ac:dyDescent="0.2">
      <c r="A61" t="s">
        <v>62</v>
      </c>
    </row>
    <row r="62" spans="1:16" x14ac:dyDescent="0.2">
      <c r="A62" t="s">
        <v>85</v>
      </c>
    </row>
    <row r="63" spans="1:16" x14ac:dyDescent="0.2">
      <c r="A63" t="s">
        <v>72</v>
      </c>
    </row>
    <row r="64" spans="1:16" x14ac:dyDescent="0.2">
      <c r="A64" s="1"/>
    </row>
    <row r="65" spans="1:2" x14ac:dyDescent="0.2">
      <c r="A65" s="4" t="s">
        <v>99</v>
      </c>
    </row>
    <row r="66" spans="1:2" x14ac:dyDescent="0.2">
      <c r="A66" s="16" t="s">
        <v>97</v>
      </c>
    </row>
    <row r="67" spans="1:2" x14ac:dyDescent="0.2">
      <c r="A67" s="16" t="s">
        <v>106</v>
      </c>
    </row>
    <row r="68" spans="1:2" x14ac:dyDescent="0.2">
      <c r="A68" s="16" t="s">
        <v>98</v>
      </c>
    </row>
    <row r="69" spans="1:2" x14ac:dyDescent="0.2">
      <c r="A69" s="1"/>
      <c r="B69" s="1"/>
    </row>
    <row r="70" spans="1:2" x14ac:dyDescent="0.2">
      <c r="A70" s="19" t="s">
        <v>92</v>
      </c>
      <c r="B70" s="20"/>
    </row>
    <row r="71" spans="1:2" x14ac:dyDescent="0.2">
      <c r="A71" s="18" t="s">
        <v>96</v>
      </c>
      <c r="B71">
        <v>0.15</v>
      </c>
    </row>
    <row r="72" spans="1:2" x14ac:dyDescent="0.2">
      <c r="A72" s="18" t="s">
        <v>93</v>
      </c>
      <c r="B72">
        <v>0</v>
      </c>
    </row>
    <row r="73" spans="1:2" x14ac:dyDescent="0.2">
      <c r="A73" s="18" t="s">
        <v>80</v>
      </c>
      <c r="B73">
        <v>0.4</v>
      </c>
    </row>
    <row r="74" spans="1:2" x14ac:dyDescent="0.2">
      <c r="A74" s="18" t="s">
        <v>79</v>
      </c>
      <c r="B74">
        <v>0.5</v>
      </c>
    </row>
    <row r="75" spans="1:2" x14ac:dyDescent="0.2">
      <c r="A75" s="18" t="s">
        <v>81</v>
      </c>
      <c r="B75">
        <v>0.2</v>
      </c>
    </row>
    <row r="76" spans="1:2" x14ac:dyDescent="0.2">
      <c r="A76" s="18" t="s">
        <v>346</v>
      </c>
      <c r="B76">
        <v>0.48</v>
      </c>
    </row>
    <row r="77" spans="1:2" x14ac:dyDescent="0.2">
      <c r="A77" s="1"/>
      <c r="B77" s="1"/>
    </row>
    <row r="78" spans="1:2" x14ac:dyDescent="0.2">
      <c r="A78" s="19" t="s">
        <v>122</v>
      </c>
    </row>
    <row r="79" spans="1:2" x14ac:dyDescent="0.2">
      <c r="A79" s="18" t="s">
        <v>140</v>
      </c>
    </row>
    <row r="80" spans="1:2" x14ac:dyDescent="0.2">
      <c r="A80" s="18" t="s">
        <v>87</v>
      </c>
    </row>
    <row r="81" spans="1:1" x14ac:dyDescent="0.2">
      <c r="A81" s="18" t="s">
        <v>139</v>
      </c>
    </row>
    <row r="82" spans="1:1" x14ac:dyDescent="0.2">
      <c r="A82" s="18" t="s">
        <v>138</v>
      </c>
    </row>
    <row r="83" spans="1:1" x14ac:dyDescent="0.2">
      <c r="A83" s="18" t="s">
        <v>86</v>
      </c>
    </row>
    <row r="84" spans="1:1" x14ac:dyDescent="0.2">
      <c r="A84" s="1"/>
    </row>
    <row r="85" spans="1:1" x14ac:dyDescent="0.2">
      <c r="A85" s="19" t="s">
        <v>125</v>
      </c>
    </row>
    <row r="86" spans="1:1" x14ac:dyDescent="0.2">
      <c r="A86" s="18" t="s">
        <v>181</v>
      </c>
    </row>
    <row r="87" spans="1:1" x14ac:dyDescent="0.2">
      <c r="A87" s="18" t="s">
        <v>191</v>
      </c>
    </row>
    <row r="88" spans="1:1" x14ac:dyDescent="0.2">
      <c r="A88" s="18" t="s">
        <v>194</v>
      </c>
    </row>
    <row r="89" spans="1:1" x14ac:dyDescent="0.2">
      <c r="A89" s="18" t="s">
        <v>137</v>
      </c>
    </row>
    <row r="90" spans="1:1" x14ac:dyDescent="0.2">
      <c r="A90" s="18" t="s">
        <v>198</v>
      </c>
    </row>
    <row r="91" spans="1:1" x14ac:dyDescent="0.2">
      <c r="A91" s="18" t="s">
        <v>193</v>
      </c>
    </row>
    <row r="92" spans="1:1" x14ac:dyDescent="0.2">
      <c r="A92" s="18" t="s">
        <v>170</v>
      </c>
    </row>
    <row r="93" spans="1:1" x14ac:dyDescent="0.2">
      <c r="A93" s="18" t="s">
        <v>199</v>
      </c>
    </row>
    <row r="94" spans="1:1" x14ac:dyDescent="0.2">
      <c r="A94" s="18"/>
    </row>
    <row r="95" spans="1:1" x14ac:dyDescent="0.2">
      <c r="A95" s="18"/>
    </row>
    <row r="96" spans="1:1" x14ac:dyDescent="0.2">
      <c r="A96" s="18"/>
    </row>
    <row r="97" spans="1:1" x14ac:dyDescent="0.2">
      <c r="A97" s="1"/>
    </row>
    <row r="98" spans="1:1" x14ac:dyDescent="0.2">
      <c r="A98" s="18" t="s">
        <v>140</v>
      </c>
    </row>
    <row r="99" spans="1:1" x14ac:dyDescent="0.2">
      <c r="A99" t="s">
        <v>36</v>
      </c>
    </row>
    <row r="100" spans="1:1" x14ac:dyDescent="0.2">
      <c r="A100" t="s">
        <v>37</v>
      </c>
    </row>
    <row r="101" spans="1:1" x14ac:dyDescent="0.2">
      <c r="A101" t="s">
        <v>203</v>
      </c>
    </row>
    <row r="102" spans="1:1" x14ac:dyDescent="0.2">
      <c r="A102" t="s">
        <v>9</v>
      </c>
    </row>
    <row r="103" spans="1:1" x14ac:dyDescent="0.2">
      <c r="A103" t="s">
        <v>8</v>
      </c>
    </row>
    <row r="104" spans="1:1" x14ac:dyDescent="0.2">
      <c r="A104" t="s">
        <v>204</v>
      </c>
    </row>
    <row r="105" spans="1:1" x14ac:dyDescent="0.2">
      <c r="A105" s="1"/>
    </row>
    <row r="106" spans="1:1" x14ac:dyDescent="0.2">
      <c r="A106" s="33" t="s">
        <v>139</v>
      </c>
    </row>
    <row r="107" spans="1:1" x14ac:dyDescent="0.2">
      <c r="A107" s="8" t="s">
        <v>23</v>
      </c>
    </row>
    <row r="108" spans="1:1" x14ac:dyDescent="0.2">
      <c r="A108" s="8" t="s">
        <v>24</v>
      </c>
    </row>
    <row r="109" spans="1:1" x14ac:dyDescent="0.2">
      <c r="A109" s="8" t="s">
        <v>25</v>
      </c>
    </row>
    <row r="110" spans="1:1" x14ac:dyDescent="0.2">
      <c r="A110" s="8" t="s">
        <v>26</v>
      </c>
    </row>
    <row r="111" spans="1:1" x14ac:dyDescent="0.2">
      <c r="A111" s="32"/>
    </row>
    <row r="112" spans="1:1" x14ac:dyDescent="0.2">
      <c r="A112" s="4" t="s">
        <v>141</v>
      </c>
    </row>
    <row r="113" spans="1:11" x14ac:dyDescent="0.2">
      <c r="A113" t="s">
        <v>142</v>
      </c>
    </row>
    <row r="114" spans="1:11" x14ac:dyDescent="0.2">
      <c r="A114" t="s">
        <v>143</v>
      </c>
    </row>
    <row r="115" spans="1:11" x14ac:dyDescent="0.2">
      <c r="A115" t="s">
        <v>144</v>
      </c>
    </row>
    <row r="116" spans="1:11" x14ac:dyDescent="0.2">
      <c r="A116" t="s">
        <v>35</v>
      </c>
    </row>
    <row r="117" spans="1:11" x14ac:dyDescent="0.2">
      <c r="A117" t="s">
        <v>76</v>
      </c>
    </row>
    <row r="118" spans="1:11" s="5" customFormat="1" x14ac:dyDescent="0.2">
      <c r="A118" s="1"/>
      <c r="B118" s="1"/>
      <c r="K118" s="36"/>
    </row>
    <row r="119" spans="1:11" x14ac:dyDescent="0.2">
      <c r="A119" s="4" t="s">
        <v>138</v>
      </c>
      <c r="C119" t="s">
        <v>82</v>
      </c>
    </row>
    <row r="120" spans="1:11" x14ac:dyDescent="0.2">
      <c r="A120" t="s">
        <v>145</v>
      </c>
    </row>
    <row r="121" spans="1:11" x14ac:dyDescent="0.2">
      <c r="A121" t="s">
        <v>146</v>
      </c>
    </row>
    <row r="122" spans="1:11" x14ac:dyDescent="0.2">
      <c r="A122" t="s">
        <v>147</v>
      </c>
    </row>
    <row r="123" spans="1:11" x14ac:dyDescent="0.2">
      <c r="A123" t="s">
        <v>148</v>
      </c>
    </row>
    <row r="124" spans="1:11" x14ac:dyDescent="0.2">
      <c r="A124" t="s">
        <v>149</v>
      </c>
    </row>
    <row r="125" spans="1:11" x14ac:dyDescent="0.2">
      <c r="A125" t="s">
        <v>150</v>
      </c>
    </row>
    <row r="126" spans="1:11" x14ac:dyDescent="0.2">
      <c r="A126" t="s">
        <v>28</v>
      </c>
    </row>
    <row r="127" spans="1:11" x14ac:dyDescent="0.2">
      <c r="A127" t="s">
        <v>29</v>
      </c>
    </row>
    <row r="128" spans="1:11" x14ac:dyDescent="0.2">
      <c r="A128" t="s">
        <v>30</v>
      </c>
    </row>
    <row r="129" spans="1:1" x14ac:dyDescent="0.2">
      <c r="A129" t="s">
        <v>73</v>
      </c>
    </row>
    <row r="130" spans="1:1" x14ac:dyDescent="0.2">
      <c r="A130" t="s">
        <v>74</v>
      </c>
    </row>
    <row r="131" spans="1:1" x14ac:dyDescent="0.2">
      <c r="A131" t="s">
        <v>75</v>
      </c>
    </row>
    <row r="132" spans="1:1" x14ac:dyDescent="0.2">
      <c r="A132" t="s">
        <v>31</v>
      </c>
    </row>
    <row r="133" spans="1:1" x14ac:dyDescent="0.2">
      <c r="A133" t="s">
        <v>26</v>
      </c>
    </row>
    <row r="134" spans="1:1" x14ac:dyDescent="0.2">
      <c r="A134" t="s">
        <v>32</v>
      </c>
    </row>
    <row r="135" spans="1:1" x14ac:dyDescent="0.2">
      <c r="A135" t="s">
        <v>33</v>
      </c>
    </row>
    <row r="136" spans="1:1" x14ac:dyDescent="0.2">
      <c r="A136" s="1"/>
    </row>
    <row r="137" spans="1:1" x14ac:dyDescent="0.2">
      <c r="A137" s="4" t="s">
        <v>86</v>
      </c>
    </row>
    <row r="138" spans="1:1" x14ac:dyDescent="0.2">
      <c r="A138" t="s">
        <v>152</v>
      </c>
    </row>
    <row r="139" spans="1:1" x14ac:dyDescent="0.2">
      <c r="A139" t="s">
        <v>151</v>
      </c>
    </row>
    <row r="140" spans="1:1" x14ac:dyDescent="0.2">
      <c r="A140" t="s">
        <v>153</v>
      </c>
    </row>
    <row r="141" spans="1:1" x14ac:dyDescent="0.2">
      <c r="A141" t="s">
        <v>154</v>
      </c>
    </row>
    <row r="142" spans="1:1" x14ac:dyDescent="0.2">
      <c r="A142" t="s">
        <v>155</v>
      </c>
    </row>
    <row r="143" spans="1:1" x14ac:dyDescent="0.2">
      <c r="A143" s="1"/>
    </row>
    <row r="145" spans="1:1" x14ac:dyDescent="0.2">
      <c r="A145" t="s">
        <v>159</v>
      </c>
    </row>
    <row r="146" spans="1:1" x14ac:dyDescent="0.2">
      <c r="A146" t="s">
        <v>107</v>
      </c>
    </row>
    <row r="147" spans="1:1" x14ac:dyDescent="0.2">
      <c r="A147" t="s">
        <v>160</v>
      </c>
    </row>
    <row r="150" spans="1:1" x14ac:dyDescent="0.2">
      <c r="A150" s="1"/>
    </row>
  </sheetData>
  <sortState xmlns:xlrd2="http://schemas.microsoft.com/office/spreadsheetml/2017/richdata2" ref="A71:B76">
    <sortCondition ref="A71"/>
  </sortState>
  <conditionalFormatting sqref="G54:L61 H43:J51 L43:L51">
    <cfRule type="cellIs" dxfId="11" priority="24" operator="between">
      <formula>#REF!</formula>
      <formula>#REF!</formula>
    </cfRule>
  </conditionalFormatting>
  <conditionalFormatting sqref="H39:J41 L39:L41">
    <cfRule type="expression" dxfId="10" priority="29">
      <formula>#REF!</formula>
    </cfRule>
  </conditionalFormatting>
  <conditionalFormatting sqref="A72:A73 H18:J22 L18:L22 H25:H26 J25:J26 L25:L26 A67:A69">
    <cfRule type="cellIs" dxfId="9" priority="32" operator="between">
      <formula>#REF!</formula>
      <formula>#REF!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960A34-4497-D649-AB8D-F81CDCAAA277}">
          <x14:formula1>
            <xm:f>Projets!$C$4:$C$26</xm:f>
          </x14:formula1>
          <xm:sqref>A86:A96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12</vt:i4>
      </vt:variant>
    </vt:vector>
  </HeadingPairs>
  <TitlesOfParts>
    <vt:vector size="23" baseType="lpstr">
      <vt:lpstr>SYNTHESE PROJET</vt:lpstr>
      <vt:lpstr>DEVIS</vt:lpstr>
      <vt:lpstr>ACTIVITE</vt:lpstr>
      <vt:lpstr>Projets</vt:lpstr>
      <vt:lpstr>La Resurrezionne</vt:lpstr>
      <vt:lpstr>Il Trionfo</vt:lpstr>
      <vt:lpstr>Batailles &amp; Carnaval</vt:lpstr>
      <vt:lpstr>CD Couperin</vt:lpstr>
      <vt:lpstr>leçons</vt:lpstr>
      <vt:lpstr>modèle prod</vt:lpstr>
      <vt:lpstr>données</vt:lpstr>
      <vt:lpstr>Autre</vt:lpstr>
      <vt:lpstr>Chœur</vt:lpstr>
      <vt:lpstr>Continuo</vt:lpstr>
      <vt:lpstr>Cordes</vt:lpstr>
      <vt:lpstr>Créateur</vt:lpstr>
      <vt:lpstr>Cuivres</vt:lpstr>
      <vt:lpstr>Famille</vt:lpstr>
      <vt:lpstr>Orchestre</vt:lpstr>
      <vt:lpstr>Production</vt:lpstr>
      <vt:lpstr>Soliste</vt:lpstr>
      <vt:lpstr>Structure</vt:lpstr>
      <vt:lpstr>Vents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2019-03-27T13:10:21Z</dcterms:created>
  <dcterms:modified xsi:type="dcterms:W3CDTF">2019-05-21T06:36:00Z</dcterms:modified>
</cp:coreProperties>
</file>