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254\Commun\JEROME\DOSSIER HEURES\"/>
    </mc:Choice>
  </mc:AlternateContent>
  <xr:revisionPtr revIDLastSave="0" documentId="13_ncr:1_{2503283F-F2BB-48F2-AB27-E9D11FE5882D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MODELE" sheetId="2" r:id="rId1"/>
    <sheet name="VARIABLES" sheetId="13" r:id="rId2"/>
    <sheet name="Fériés" sheetId="3" r:id="rId3"/>
  </sheets>
  <definedNames>
    <definedName name="Fer" localSheetId="0">Fériés!$B$2:$B$16</definedName>
    <definedName name="HF">MODELE!$R$7</definedName>
    <definedName name="HJ" localSheetId="0">MODELE!$R$3</definedName>
    <definedName name="HN" localSheetId="0">MODELE!$R$4</definedName>
    <definedName name="HS_1" localSheetId="0">MODELE!$R$5</definedName>
    <definedName name="HS_2" localSheetId="0">MODELE!$R$6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3" l="1"/>
  <c r="P37" i="2" l="1"/>
  <c r="P36" i="2"/>
  <c r="P23" i="2"/>
  <c r="P16" i="2"/>
  <c r="P22" i="2"/>
  <c r="P15" i="2"/>
  <c r="A3" i="2" l="1"/>
  <c r="B3" i="2" l="1"/>
  <c r="J3" i="2"/>
  <c r="H3" i="2"/>
  <c r="L3" i="2" l="1"/>
  <c r="B1" i="3"/>
  <c r="B14" i="3" s="1"/>
  <c r="J37" i="2"/>
  <c r="H37" i="2"/>
  <c r="J36" i="2"/>
  <c r="H36" i="2"/>
  <c r="J35" i="2"/>
  <c r="H35" i="2"/>
  <c r="J34" i="2"/>
  <c r="H34" i="2"/>
  <c r="J33" i="2"/>
  <c r="H33" i="2"/>
  <c r="J32" i="2"/>
  <c r="H32" i="2"/>
  <c r="J31" i="2"/>
  <c r="H31" i="2"/>
  <c r="J30" i="2"/>
  <c r="H30" i="2"/>
  <c r="P30" i="2" s="1"/>
  <c r="J29" i="2"/>
  <c r="H29" i="2"/>
  <c r="P29" i="2" s="1"/>
  <c r="J28" i="2"/>
  <c r="H28" i="2"/>
  <c r="J27" i="2"/>
  <c r="H27" i="2"/>
  <c r="J26" i="2"/>
  <c r="H26" i="2"/>
  <c r="J25" i="2"/>
  <c r="H25" i="2"/>
  <c r="J24" i="2"/>
  <c r="H24" i="2"/>
  <c r="J23" i="2"/>
  <c r="H23" i="2"/>
  <c r="J22" i="2"/>
  <c r="H22" i="2"/>
  <c r="J21" i="2"/>
  <c r="H21" i="2"/>
  <c r="J20" i="2"/>
  <c r="H20" i="2"/>
  <c r="J19" i="2"/>
  <c r="H19" i="2"/>
  <c r="J18" i="2"/>
  <c r="H18" i="2"/>
  <c r="J17" i="2"/>
  <c r="H17" i="2"/>
  <c r="J16" i="2"/>
  <c r="H16" i="2"/>
  <c r="J15" i="2"/>
  <c r="H15" i="2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P8" i="2" s="1"/>
  <c r="J7" i="2"/>
  <c r="H7" i="2"/>
  <c r="R6" i="2"/>
  <c r="J6" i="2"/>
  <c r="H6" i="2"/>
  <c r="R5" i="2"/>
  <c r="J5" i="2"/>
  <c r="H5" i="2"/>
  <c r="J4" i="2"/>
  <c r="H4" i="2"/>
  <c r="I3" i="2"/>
  <c r="B4" i="2"/>
  <c r="B5" i="2" s="1"/>
  <c r="J2" i="2"/>
  <c r="I2" i="2"/>
  <c r="F3" i="13" l="1"/>
  <c r="G3" i="13" s="1"/>
  <c r="I21" i="2"/>
  <c r="I23" i="2"/>
  <c r="I16" i="2"/>
  <c r="I14" i="2"/>
  <c r="I18" i="2"/>
  <c r="I20" i="2"/>
  <c r="I24" i="2"/>
  <c r="I32" i="2"/>
  <c r="I15" i="2"/>
  <c r="I4" i="2"/>
  <c r="I7" i="2"/>
  <c r="I22" i="2"/>
  <c r="I26" i="2"/>
  <c r="I28" i="2"/>
  <c r="I30" i="2"/>
  <c r="I34" i="2"/>
  <c r="I36" i="2"/>
  <c r="I10" i="2"/>
  <c r="I12" i="2"/>
  <c r="I29" i="2"/>
  <c r="I31" i="2"/>
  <c r="I8" i="2"/>
  <c r="J38" i="2"/>
  <c r="K1" i="2" s="1"/>
  <c r="D3" i="13" s="1"/>
  <c r="M3" i="2"/>
  <c r="N3" i="2" s="1"/>
  <c r="O3" i="2" s="1"/>
  <c r="I6" i="2"/>
  <c r="I17" i="2"/>
  <c r="I25" i="2"/>
  <c r="I33" i="2"/>
  <c r="I35" i="2"/>
  <c r="I5" i="2"/>
  <c r="I11" i="2"/>
  <c r="I19" i="2"/>
  <c r="I27" i="2"/>
  <c r="I37" i="2"/>
  <c r="B11" i="3"/>
  <c r="B3" i="3"/>
  <c r="B8" i="3" s="1"/>
  <c r="B9" i="3" s="1"/>
  <c r="I9" i="2"/>
  <c r="I13" i="2"/>
  <c r="B6" i="2"/>
  <c r="L5" i="2"/>
  <c r="B12" i="3"/>
  <c r="H38" i="2"/>
  <c r="H40" i="2" s="1"/>
  <c r="B5" i="3"/>
  <c r="B13" i="3"/>
  <c r="L4" i="2"/>
  <c r="M4" i="2" s="1"/>
  <c r="B2" i="3"/>
  <c r="B6" i="3"/>
  <c r="B10" i="3"/>
  <c r="I38" i="2" l="1"/>
  <c r="I40" i="2" s="1"/>
  <c r="B4" i="3"/>
  <c r="N4" i="2"/>
  <c r="O4" i="2" s="1"/>
  <c r="M5" i="2"/>
  <c r="N5" i="2" s="1"/>
  <c r="O5" i="2" s="1"/>
  <c r="B7" i="2"/>
  <c r="L6" i="2"/>
  <c r="M6" i="2" s="1"/>
  <c r="B7" i="3" l="1"/>
  <c r="L7" i="2"/>
  <c r="M7" i="2" s="1"/>
  <c r="B8" i="2"/>
  <c r="N6" i="2"/>
  <c r="O6" i="2" s="1"/>
  <c r="K6" i="2" l="1"/>
  <c r="K4" i="2"/>
  <c r="K7" i="2"/>
  <c r="K3" i="2"/>
  <c r="K5" i="2"/>
  <c r="B9" i="2"/>
  <c r="L8" i="2"/>
  <c r="M8" i="2" s="1"/>
  <c r="K8" i="2"/>
  <c r="N7" i="2"/>
  <c r="N8" i="2" l="1"/>
  <c r="O8" i="2" s="1"/>
  <c r="O7" i="2"/>
  <c r="B10" i="2"/>
  <c r="L9" i="2"/>
  <c r="M9" i="2" s="1"/>
  <c r="K9" i="2"/>
  <c r="N9" i="2" l="1"/>
  <c r="O9" i="2" s="1"/>
  <c r="B11" i="2"/>
  <c r="L10" i="2"/>
  <c r="M10" i="2" s="1"/>
  <c r="K10" i="2"/>
  <c r="N10" i="2" l="1"/>
  <c r="O10" i="2" s="1"/>
  <c r="K11" i="2"/>
  <c r="L11" i="2"/>
  <c r="M11" i="2" s="1"/>
  <c r="N11" i="2" s="1"/>
  <c r="B12" i="2"/>
  <c r="B13" i="2" l="1"/>
  <c r="L12" i="2"/>
  <c r="K12" i="2"/>
  <c r="O11" i="2"/>
  <c r="B14" i="2" l="1"/>
  <c r="L13" i="2"/>
  <c r="K13" i="2"/>
  <c r="M12" i="2"/>
  <c r="N12" i="2" s="1"/>
  <c r="B15" i="2" l="1"/>
  <c r="L14" i="2"/>
  <c r="M14" i="2" s="1"/>
  <c r="K14" i="2"/>
  <c r="M13" i="2"/>
  <c r="O12" i="2"/>
  <c r="N13" i="2" l="1"/>
  <c r="O13" i="2" s="1"/>
  <c r="N14" i="2"/>
  <c r="O14" i="2" s="1"/>
  <c r="K15" i="2"/>
  <c r="L15" i="2"/>
  <c r="B16" i="2"/>
  <c r="B17" i="2" l="1"/>
  <c r="L16" i="2"/>
  <c r="M16" i="2" s="1"/>
  <c r="N16" i="2" s="1"/>
  <c r="K16" i="2"/>
  <c r="M15" i="2"/>
  <c r="N15" i="2" s="1"/>
  <c r="O15" i="2" s="1"/>
  <c r="O16" i="2" l="1"/>
  <c r="B18" i="2"/>
  <c r="L17" i="2"/>
  <c r="K17" i="2"/>
  <c r="B19" i="2" l="1"/>
  <c r="L18" i="2"/>
  <c r="K18" i="2"/>
  <c r="M17" i="2"/>
  <c r="N17" i="2" l="1"/>
  <c r="O17" i="2" s="1"/>
  <c r="M18" i="2"/>
  <c r="N18" i="2" s="1"/>
  <c r="K19" i="2"/>
  <c r="B20" i="2"/>
  <c r="L19" i="2"/>
  <c r="B21" i="2" l="1"/>
  <c r="L20" i="2"/>
  <c r="M20" i="2" s="1"/>
  <c r="N20" i="2" s="1"/>
  <c r="K20" i="2"/>
  <c r="M19" i="2"/>
  <c r="N19" i="2" s="1"/>
  <c r="O19" i="2" s="1"/>
  <c r="O18" i="2"/>
  <c r="O20" i="2" l="1"/>
  <c r="B22" i="2"/>
  <c r="L21" i="2"/>
  <c r="K21" i="2"/>
  <c r="M21" i="2" l="1"/>
  <c r="N21" i="2" s="1"/>
  <c r="O21" i="2" s="1"/>
  <c r="B23" i="2"/>
  <c r="L22" i="2"/>
  <c r="M22" i="2" s="1"/>
  <c r="N22" i="2" s="1"/>
  <c r="O22" i="2" s="1"/>
  <c r="K22" i="2"/>
  <c r="K23" i="2" l="1"/>
  <c r="B24" i="2"/>
  <c r="L23" i="2"/>
  <c r="K24" i="2" l="1"/>
  <c r="B25" i="2"/>
  <c r="L24" i="2"/>
  <c r="M24" i="2" s="1"/>
  <c r="M23" i="2"/>
  <c r="B26" i="2" l="1"/>
  <c r="L25" i="2"/>
  <c r="K25" i="2"/>
  <c r="N24" i="2"/>
  <c r="O24" i="2" s="1"/>
  <c r="N23" i="2"/>
  <c r="O23" i="2" s="1"/>
  <c r="B27" i="2" l="1"/>
  <c r="L26" i="2"/>
  <c r="M26" i="2" s="1"/>
  <c r="K26" i="2"/>
  <c r="M25" i="2"/>
  <c r="N25" i="2" s="1"/>
  <c r="O25" i="2" s="1"/>
  <c r="N26" i="2" l="1"/>
  <c r="O26" i="2" s="1"/>
  <c r="K27" i="2"/>
  <c r="B28" i="2"/>
  <c r="L27" i="2"/>
  <c r="M27" i="2" s="1"/>
  <c r="N27" i="2" l="1"/>
  <c r="O27" i="2" s="1"/>
  <c r="K28" i="2"/>
  <c r="B29" i="2"/>
  <c r="L28" i="2"/>
  <c r="M28" i="2" s="1"/>
  <c r="B30" i="2" l="1"/>
  <c r="L29" i="2"/>
  <c r="K29" i="2"/>
  <c r="N28" i="2"/>
  <c r="O28" i="2" s="1"/>
  <c r="M29" i="2" l="1"/>
  <c r="B31" i="2"/>
  <c r="L30" i="2"/>
  <c r="K30" i="2"/>
  <c r="M30" i="2" l="1"/>
  <c r="N30" i="2" s="1"/>
  <c r="O30" i="2" s="1"/>
  <c r="N29" i="2"/>
  <c r="O29" i="2" s="1"/>
  <c r="K31" i="2"/>
  <c r="B32" i="2"/>
  <c r="L31" i="2"/>
  <c r="M31" i="2" s="1"/>
  <c r="N31" i="2" l="1"/>
  <c r="O31" i="2" s="1"/>
  <c r="B33" i="2"/>
  <c r="L32" i="2"/>
  <c r="M32" i="2" s="1"/>
  <c r="K32" i="2"/>
  <c r="N32" i="2" l="1"/>
  <c r="O32" i="2" s="1"/>
  <c r="B34" i="2"/>
  <c r="L33" i="2"/>
  <c r="M33" i="2" s="1"/>
  <c r="N33" i="2" s="1"/>
  <c r="K33" i="2"/>
  <c r="B35" i="2" l="1"/>
  <c r="L34" i="2"/>
  <c r="M34" i="2" s="1"/>
  <c r="K34" i="2"/>
  <c r="O33" i="2"/>
  <c r="N34" i="2" l="1"/>
  <c r="O34" i="2" s="1"/>
  <c r="K35" i="2"/>
  <c r="B36" i="2"/>
  <c r="L35" i="2"/>
  <c r="K36" i="2" l="1"/>
  <c r="B37" i="2"/>
  <c r="L36" i="2"/>
  <c r="M35" i="2"/>
  <c r="N35" i="2" s="1"/>
  <c r="M36" i="2" l="1"/>
  <c r="N36" i="2" s="1"/>
  <c r="O36" i="2" s="1"/>
  <c r="L37" i="2"/>
  <c r="L38" i="2" s="1"/>
  <c r="L40" i="2" s="1"/>
  <c r="K37" i="2"/>
  <c r="K38" i="2" s="1"/>
  <c r="O1" i="2" s="1"/>
  <c r="E3" i="13" s="1"/>
  <c r="O35" i="2"/>
  <c r="M37" i="2" l="1"/>
  <c r="M38" i="2" l="1"/>
  <c r="N37" i="2"/>
  <c r="N38" i="2" s="1"/>
  <c r="D1" i="2" s="1"/>
  <c r="B3" i="13" s="1"/>
  <c r="O37" i="2" l="1"/>
  <c r="O38" i="2" s="1"/>
  <c r="G1" i="2" s="1"/>
  <c r="C3" i="13" s="1"/>
  <c r="M40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0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PCSE1</author>
  </authors>
  <commentList>
    <comment ref="F3" authorId="0" shapeId="0" xr:uid="{01A3F3DE-2A0F-411C-82FE-9E2C6B15E346}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3" authorId="0" shapeId="0" xr:uid="{E2B50195-C7E9-4553-8B41-BBB98DEBCAC6}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</commentList>
</comments>
</file>

<file path=xl/sharedStrings.xml><?xml version="1.0" encoding="utf-8"?>
<sst xmlns="http://schemas.openxmlformats.org/spreadsheetml/2006/main" count="50" uniqueCount="48">
  <si>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</si>
  <si>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</si>
  <si>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</si>
  <si>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</si>
  <si>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</si>
  <si>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</si>
  <si>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</si>
  <si>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</si>
  <si>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</si>
  <si>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</si>
  <si>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</si>
  <si>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</si>
  <si>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</si>
  <si>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</si>
  <si>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</si>
  <si>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</si>
  <si>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</si>
  <si>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</si>
  <si>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</si>
  <si>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</si>
  <si>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</si>
  <si>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</si>
  <si>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</si>
  <si>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</si>
  <si>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</si>
  <si>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</si>
  <si>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</si>
  <si>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</si>
  <si>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</si>
  <si>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</si>
  <si>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</si>
  <si>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</si>
  <si>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</si>
  <si>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</si>
  <si>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</si>
  <si>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</si>
  <si>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</si>
  <si>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</si>
  <si>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</si>
  <si>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t>DIM &amp; F</t>
  </si>
  <si>
    <t>ASTREINTE</t>
  </si>
  <si>
    <t>prime</t>
  </si>
  <si>
    <t>absence</t>
  </si>
  <si>
    <t>congé</t>
  </si>
  <si>
    <t>MODELE</t>
  </si>
  <si>
    <t>Férié</t>
  </si>
  <si>
    <t>ASTREINTES
CONGES
ABSENCES</t>
  </si>
  <si>
    <t>CONGE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</si>
</sst>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#,##0.00\ &quot;€&quot;"/>
  </numFmts>
  <fonts count="2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sz val="11"/>
      <color rgb="FF141414"/>
      <name val="Verdana"/>
      <family val="2"/>
    </font>
    <font>
      <b/>
      <i/>
      <sz val="12"/>
      <color rgb="FFDD0055"/>
      <name val="Arial"/>
      <family val="2"/>
    </font>
    <font>
      <sz val="10"/>
      <color theme="1"/>
      <name val="Courier New"/>
      <family val="3"/>
    </font>
    <font>
      <b/>
      <sz val="10"/>
      <color rgb="FF0000D9"/>
      <name val="Courier New"/>
      <family val="3"/>
    </font>
    <font>
      <b/>
      <sz val="9"/>
      <color indexed="81"/>
      <name val="Tahoma"/>
      <family val="2"/>
    </font>
    <font>
      <sz val="8"/>
      <name val="Calibri"/>
      <family val="2"/>
    </font>
    <font>
      <sz val="10"/>
      <color rgb="FF141414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9"/>
        <bgColor indexed="64"/>
      </patternFill>
    </fill>
  </fills>
  <borders count="86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 style="hair">
        <color theme="4"/>
      </left>
      <right style="thick">
        <color theme="1"/>
      </right>
      <top/>
      <bottom style="thick">
        <color theme="1"/>
      </bottom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 style="thick">
        <color theme="1"/>
      </left>
      <right style="thick">
        <color theme="4"/>
      </right>
      <top/>
      <bottom/>
      <diagonal/>
    </border>
  </borders>
  <cellStyleXfs count="8">
    <xf numFmtId="0" fontId="0" fillId="0" borderId="0"/>
    <xf numFmtId="0" fontId="4" fillId="0" borderId="0">
      <alignment vertical="center"/>
    </xf>
    <xf numFmtId="0" fontId="10" fillId="0" borderId="0"/>
    <xf numFmtId="0" fontId="3" fillId="0" borderId="0"/>
    <xf numFmtId="0" fontId="2" fillId="5" borderId="0" applyNumberFormat="0" applyBorder="0" applyAlignment="0" applyProtection="0"/>
    <xf numFmtId="0" fontId="2" fillId="0" borderId="0"/>
    <xf numFmtId="0" fontId="2" fillId="0" borderId="0"/>
    <xf numFmtId="44" fontId="19" fillId="0" borderId="0" applyFont="0" applyFill="0" applyBorder="0" applyAlignment="0" applyProtection="0"/>
  </cellStyleXfs>
  <cellXfs count="130">
    <xf numFmtId="0" fontId="0" fillId="0" borderId="0" xfId="0"/>
    <xf numFmtId="0" fontId="11" fillId="0" borderId="0" xfId="2" applyFont="1"/>
    <xf numFmtId="168" fontId="12" fillId="0" borderId="11" xfId="2" quotePrefix="1" applyNumberFormat="1" applyFont="1" applyFill="1" applyBorder="1" applyAlignment="1">
      <alignment horizontal="center" vertical="center"/>
    </xf>
    <xf numFmtId="0" fontId="3" fillId="0" borderId="0" xfId="3"/>
    <xf numFmtId="0" fontId="13" fillId="0" borderId="12" xfId="2" applyFont="1" applyBorder="1"/>
    <xf numFmtId="169" fontId="13" fillId="0" borderId="12" xfId="2" quotePrefix="1" applyNumberFormat="1" applyFont="1" applyFill="1" applyBorder="1" applyAlignment="1" applyProtection="1">
      <alignment horizontal="right" vertical="center"/>
    </xf>
    <xf numFmtId="169" fontId="13" fillId="0" borderId="12" xfId="2" applyNumberFormat="1" applyFont="1" applyFill="1" applyBorder="1" applyAlignment="1" applyProtection="1">
      <alignment horizontal="right" vertical="center"/>
    </xf>
    <xf numFmtId="16" fontId="3" fillId="0" borderId="12" xfId="3" applyNumberFormat="1" applyBorder="1"/>
    <xf numFmtId="0" fontId="3" fillId="0" borderId="12" xfId="3" applyBorder="1"/>
    <xf numFmtId="0" fontId="4" fillId="0" borderId="0" xfId="1" applyAlignment="1" applyProtection="1">
      <alignment horizontal="center" vertical="center"/>
      <protection hidden="1"/>
    </xf>
    <xf numFmtId="0" fontId="4" fillId="0" borderId="0" xfId="1" applyAlignment="1" applyProtection="1">
      <alignment horizontal="right"/>
      <protection hidden="1"/>
    </xf>
    <xf numFmtId="0" fontId="6" fillId="0" borderId="7" xfId="1" applyFont="1" applyBorder="1" applyAlignment="1" applyProtection="1">
      <alignment horizontal="center" vertical="center"/>
      <protection hidden="1"/>
    </xf>
    <xf numFmtId="167" fontId="6" fillId="0" borderId="7" xfId="1" applyNumberFormat="1" applyFont="1" applyBorder="1" applyAlignment="1" applyProtection="1">
      <alignment horizontal="center" vertical="center"/>
      <protection hidden="1"/>
    </xf>
    <xf numFmtId="20" fontId="5" fillId="2" borderId="13" xfId="1" applyNumberFormat="1" applyFont="1" applyFill="1" applyBorder="1" applyAlignment="1" applyProtection="1">
      <alignment horizontal="center" vertical="center"/>
      <protection locked="0"/>
    </xf>
    <xf numFmtId="20" fontId="5" fillId="2" borderId="14" xfId="1" applyNumberFormat="1" applyFont="1" applyFill="1" applyBorder="1" applyAlignment="1" applyProtection="1">
      <alignment horizontal="center" vertical="center"/>
      <protection locked="0"/>
    </xf>
    <xf numFmtId="167" fontId="5" fillId="2" borderId="14" xfId="1" applyNumberFormat="1" applyFont="1" applyFill="1" applyBorder="1" applyAlignment="1" applyProtection="1">
      <alignment horizontal="center" vertical="center"/>
      <protection locked="0"/>
    </xf>
    <xf numFmtId="167" fontId="5" fillId="2" borderId="15" xfId="1" applyNumberFormat="1" applyFont="1" applyFill="1" applyBorder="1" applyAlignment="1" applyProtection="1">
      <alignment horizontal="center" vertical="center"/>
      <protection locked="0"/>
    </xf>
    <xf numFmtId="0" fontId="4" fillId="3" borderId="0" xfId="1" applyFill="1" applyAlignment="1" applyProtection="1">
      <alignment horizontal="center" vertical="center"/>
      <protection hidden="1"/>
    </xf>
    <xf numFmtId="0" fontId="15" fillId="6" borderId="31" xfId="4" applyFont="1" applyFill="1" applyBorder="1" applyAlignment="1" applyProtection="1">
      <alignment horizontal="center" vertical="center"/>
      <protection hidden="1"/>
    </xf>
    <xf numFmtId="0" fontId="2" fillId="5" borderId="8" xfId="4" applyBorder="1" applyAlignment="1" applyProtection="1">
      <alignment horizontal="centerContinuous" vertical="center" wrapText="1"/>
      <protection hidden="1"/>
    </xf>
    <xf numFmtId="0" fontId="4" fillId="7" borderId="0" xfId="1" applyFill="1" applyAlignment="1" applyProtection="1">
      <alignment horizontal="center" vertical="center"/>
      <protection hidden="1"/>
    </xf>
    <xf numFmtId="0" fontId="6" fillId="7" borderId="0" xfId="1" applyFont="1" applyFill="1" applyBorder="1" applyAlignment="1" applyProtection="1">
      <alignment horizontal="center" vertical="center"/>
      <protection hidden="1"/>
    </xf>
    <xf numFmtId="0" fontId="7" fillId="7" borderId="0" xfId="1" applyFont="1" applyFill="1" applyAlignment="1" applyProtection="1">
      <alignment horizontal="center" vertical="center"/>
      <protection hidden="1"/>
    </xf>
    <xf numFmtId="0" fontId="6" fillId="7" borderId="0" xfId="1" applyFont="1" applyFill="1" applyAlignment="1" applyProtection="1">
      <alignment horizontal="center" vertical="center"/>
      <protection hidden="1"/>
    </xf>
    <xf numFmtId="0" fontId="16" fillId="8" borderId="0" xfId="4" applyFont="1" applyFill="1" applyAlignment="1" applyProtection="1">
      <alignment horizontal="center" vertical="center"/>
      <protection hidden="1"/>
    </xf>
    <xf numFmtId="49" fontId="17" fillId="8" borderId="33" xfId="4" applyNumberFormat="1" applyFont="1" applyFill="1" applyBorder="1" applyAlignment="1" applyProtection="1">
      <alignment horizontal="center" vertical="center"/>
      <protection hidden="1"/>
    </xf>
    <xf numFmtId="0" fontId="15" fillId="9" borderId="31" xfId="4" applyFont="1" applyFill="1" applyBorder="1" applyAlignment="1" applyProtection="1">
      <alignment horizontal="center" vertical="center"/>
      <protection hidden="1"/>
    </xf>
    <xf numFmtId="49" fontId="17" fillId="8" borderId="31" xfId="4" applyNumberFormat="1" applyFont="1" applyFill="1" applyBorder="1" applyAlignment="1" applyProtection="1">
      <alignment horizontal="center" vertical="center"/>
      <protection hidden="1"/>
    </xf>
    <xf numFmtId="0" fontId="17" fillId="8" borderId="31" xfId="4" applyFont="1" applyFill="1" applyBorder="1" applyAlignment="1" applyProtection="1">
      <alignment horizontal="center" vertical="center"/>
      <protection hidden="1"/>
    </xf>
    <xf numFmtId="164" fontId="2" fillId="8" borderId="2" xfId="4" applyNumberFormat="1" applyFill="1" applyBorder="1" applyAlignment="1" applyProtection="1">
      <alignment horizontal="center" vertical="center"/>
      <protection hidden="1"/>
    </xf>
    <xf numFmtId="164" fontId="2" fillId="8" borderId="4" xfId="4" applyNumberFormat="1" applyFill="1" applyBorder="1" applyAlignment="1" applyProtection="1">
      <alignment horizontal="center" vertical="center"/>
      <protection hidden="1"/>
    </xf>
    <xf numFmtId="164" fontId="2" fillId="8" borderId="39" xfId="4" applyNumberFormat="1" applyFill="1" applyBorder="1" applyAlignment="1" applyProtection="1">
      <alignment horizontal="center" vertical="center"/>
      <protection hidden="1"/>
    </xf>
    <xf numFmtId="164" fontId="2" fillId="8" borderId="50" xfId="4" applyNumberFormat="1" applyFill="1" applyBorder="1" applyAlignment="1" applyProtection="1">
      <alignment horizontal="center" vertical="center"/>
      <protection hidden="1"/>
    </xf>
    <xf numFmtId="0" fontId="2" fillId="4" borderId="0" xfId="4" applyFill="1" applyAlignment="1" applyProtection="1">
      <alignment horizontal="center" vertical="center"/>
      <protection hidden="1"/>
    </xf>
    <xf numFmtId="0" fontId="4" fillId="4" borderId="0" xfId="1" applyFill="1" applyAlignment="1" applyProtection="1">
      <alignment horizontal="center" vertical="center"/>
      <protection hidden="1"/>
    </xf>
    <xf numFmtId="0" fontId="14" fillId="4" borderId="46" xfId="4" applyFont="1" applyFill="1" applyBorder="1" applyAlignment="1" applyProtection="1">
      <alignment horizontal="center" vertical="center" wrapText="1"/>
      <protection hidden="1"/>
    </xf>
    <xf numFmtId="0" fontId="14" fillId="4" borderId="48" xfId="4" applyFont="1" applyFill="1" applyBorder="1" applyAlignment="1" applyProtection="1">
      <alignment horizontal="center" vertical="center" wrapText="1"/>
      <protection hidden="1"/>
    </xf>
    <xf numFmtId="0" fontId="14" fillId="4" borderId="47" xfId="4" applyFont="1" applyFill="1" applyBorder="1" applyAlignment="1" applyProtection="1">
      <alignment horizontal="center" vertical="center" wrapText="1"/>
      <protection hidden="1"/>
    </xf>
    <xf numFmtId="0" fontId="14" fillId="4" borderId="35" xfId="4" applyFont="1" applyFill="1" applyBorder="1" applyAlignment="1" applyProtection="1">
      <alignment horizontal="center" vertical="center" wrapText="1"/>
      <protection hidden="1"/>
    </xf>
    <xf numFmtId="0" fontId="14" fillId="4" borderId="49" xfId="4" applyFont="1" applyFill="1" applyBorder="1" applyAlignment="1" applyProtection="1">
      <alignment horizontal="center" vertical="center" wrapText="1"/>
      <protection hidden="1"/>
    </xf>
    <xf numFmtId="0" fontId="14" fillId="4" borderId="37" xfId="4" applyFont="1" applyFill="1" applyBorder="1" applyAlignment="1" applyProtection="1">
      <alignment horizontal="center" vertical="center" wrapText="1"/>
      <protection hidden="1"/>
    </xf>
    <xf numFmtId="0" fontId="14" fillId="4" borderId="34" xfId="4" applyFont="1" applyFill="1" applyBorder="1" applyAlignment="1" applyProtection="1">
      <alignment horizontal="center" vertical="center" wrapText="1"/>
      <protection hidden="1"/>
    </xf>
    <xf numFmtId="0" fontId="14" fillId="4" borderId="65" xfId="4" applyFont="1" applyFill="1" applyBorder="1" applyAlignment="1" applyProtection="1">
      <alignment horizontal="center" vertical="center" wrapText="1"/>
      <protection hidden="1"/>
    </xf>
    <xf numFmtId="0" fontId="14" fillId="4" borderId="69" xfId="4" applyFont="1" applyFill="1" applyBorder="1" applyAlignment="1" applyProtection="1">
      <alignment horizontal="center" vertical="center" wrapText="1"/>
      <protection hidden="1"/>
    </xf>
    <xf numFmtId="0" fontId="14" fillId="4" borderId="36" xfId="4" applyFont="1" applyFill="1" applyBorder="1" applyAlignment="1" applyProtection="1">
      <alignment horizontal="center" vertical="center" wrapText="1"/>
      <protection hidden="1"/>
    </xf>
    <xf numFmtId="0" fontId="14" fillId="4" borderId="71" xfId="4" applyFont="1" applyFill="1" applyBorder="1" applyAlignment="1" applyProtection="1">
      <alignment horizontal="center" vertical="center" wrapText="1"/>
      <protection hidden="1"/>
    </xf>
    <xf numFmtId="165" fontId="15" fillId="8" borderId="23" xfId="4" applyNumberFormat="1" applyFont="1" applyFill="1" applyBorder="1" applyAlignment="1" applyProtection="1">
      <alignment horizontal="center" vertical="center"/>
      <protection locked="0"/>
    </xf>
    <xf numFmtId="165" fontId="15" fillId="8" borderId="3" xfId="4" applyNumberFormat="1" applyFont="1" applyFill="1" applyBorder="1" applyAlignment="1" applyProtection="1">
      <alignment horizontal="center" vertical="center"/>
      <protection locked="0"/>
    </xf>
    <xf numFmtId="165" fontId="15" fillId="8" borderId="17" xfId="4" applyNumberFormat="1" applyFont="1" applyFill="1" applyBorder="1" applyAlignment="1" applyProtection="1">
      <alignment horizontal="center" vertical="center"/>
      <protection locked="0"/>
    </xf>
    <xf numFmtId="166" fontId="15" fillId="8" borderId="68" xfId="4" applyNumberFormat="1" applyFont="1" applyFill="1" applyBorder="1" applyAlignment="1" applyProtection="1">
      <alignment horizontal="center" vertical="center"/>
      <protection hidden="1"/>
    </xf>
    <xf numFmtId="166" fontId="15" fillId="8" borderId="62" xfId="4" applyNumberFormat="1" applyFont="1" applyFill="1" applyBorder="1" applyAlignment="1" applyProtection="1">
      <alignment horizontal="center" vertical="center"/>
      <protection hidden="1"/>
    </xf>
    <xf numFmtId="165" fontId="15" fillId="8" borderId="24" xfId="4" applyNumberFormat="1" applyFont="1" applyFill="1" applyBorder="1" applyAlignment="1" applyProtection="1">
      <alignment horizontal="center" vertical="center"/>
      <protection locked="0"/>
    </xf>
    <xf numFmtId="165" fontId="15" fillId="8" borderId="5" xfId="4" applyNumberFormat="1" applyFont="1" applyFill="1" applyBorder="1" applyAlignment="1" applyProtection="1">
      <alignment horizontal="center" vertical="center"/>
      <protection locked="0"/>
    </xf>
    <xf numFmtId="165" fontId="15" fillId="8" borderId="18" xfId="4" applyNumberFormat="1" applyFont="1" applyFill="1" applyBorder="1" applyAlignment="1" applyProtection="1">
      <alignment horizontal="center" vertical="center"/>
      <protection locked="0"/>
    </xf>
    <xf numFmtId="166" fontId="15" fillId="8" borderId="72" xfId="4" applyNumberFormat="1" applyFont="1" applyFill="1" applyBorder="1" applyAlignment="1" applyProtection="1">
      <alignment horizontal="center" vertical="center"/>
      <protection hidden="1"/>
    </xf>
    <xf numFmtId="166" fontId="15" fillId="8" borderId="66" xfId="4" applyNumberFormat="1" applyFont="1" applyFill="1" applyBorder="1" applyAlignment="1" applyProtection="1">
      <alignment horizontal="center" vertical="center"/>
      <protection hidden="1"/>
    </xf>
    <xf numFmtId="166" fontId="15" fillId="8" borderId="63" xfId="4" applyNumberFormat="1" applyFont="1" applyFill="1" applyBorder="1" applyAlignment="1" applyProtection="1">
      <alignment horizontal="center" vertical="center"/>
      <protection hidden="1"/>
    </xf>
    <xf numFmtId="166" fontId="15" fillId="8" borderId="70" xfId="4" applyNumberFormat="1" applyFont="1" applyFill="1" applyBorder="1" applyAlignment="1" applyProtection="1">
      <alignment horizontal="center" vertical="center"/>
      <protection hidden="1"/>
    </xf>
    <xf numFmtId="166" fontId="15" fillId="8" borderId="58" xfId="4" applyNumberFormat="1" applyFont="1" applyFill="1" applyBorder="1" applyAlignment="1" applyProtection="1">
      <alignment horizontal="center" vertical="center"/>
      <protection hidden="1"/>
    </xf>
    <xf numFmtId="166" fontId="15" fillId="8" borderId="23" xfId="4" applyNumberFormat="1" applyFont="1" applyFill="1" applyBorder="1" applyAlignment="1" applyProtection="1">
      <alignment horizontal="center" vertical="center"/>
      <protection hidden="1"/>
    </xf>
    <xf numFmtId="166" fontId="15" fillId="8" borderId="3" xfId="4" applyNumberFormat="1" applyFont="1" applyFill="1" applyBorder="1" applyAlignment="1" applyProtection="1">
      <alignment horizontal="center" vertical="center"/>
      <protection hidden="1"/>
    </xf>
    <xf numFmtId="166" fontId="15" fillId="8" borderId="54" xfId="4" applyNumberFormat="1" applyFont="1" applyFill="1" applyBorder="1" applyAlignment="1" applyProtection="1">
      <alignment horizontal="center" vertical="center"/>
      <protection hidden="1"/>
    </xf>
    <xf numFmtId="166" fontId="15" fillId="8" borderId="67" xfId="4" applyNumberFormat="1" applyFont="1" applyFill="1" applyBorder="1" applyAlignment="1" applyProtection="1">
      <alignment horizontal="center" vertical="center"/>
      <protection hidden="1"/>
    </xf>
    <xf numFmtId="166" fontId="15" fillId="8" borderId="64" xfId="4" applyNumberFormat="1" applyFont="1" applyFill="1" applyBorder="1" applyAlignment="1" applyProtection="1">
      <alignment horizontal="center" vertical="center"/>
      <protection hidden="1"/>
    </xf>
    <xf numFmtId="166" fontId="15" fillId="8" borderId="59" xfId="4" applyNumberFormat="1" applyFont="1" applyFill="1" applyBorder="1" applyAlignment="1" applyProtection="1">
      <alignment horizontal="center" vertical="center"/>
      <protection hidden="1"/>
    </xf>
    <xf numFmtId="166" fontId="15" fillId="8" borderId="17" xfId="4" applyNumberFormat="1" applyFont="1" applyFill="1" applyBorder="1" applyAlignment="1" applyProtection="1">
      <alignment horizontal="center" vertical="center"/>
      <protection hidden="1"/>
    </xf>
    <xf numFmtId="166" fontId="15" fillId="8" borderId="5" xfId="4" applyNumberFormat="1" applyFont="1" applyFill="1" applyBorder="1" applyAlignment="1" applyProtection="1">
      <alignment horizontal="center" vertical="center"/>
      <protection hidden="1"/>
    </xf>
    <xf numFmtId="166" fontId="15" fillId="8" borderId="73" xfId="4" applyNumberFormat="1" applyFont="1" applyFill="1" applyBorder="1" applyAlignment="1" applyProtection="1">
      <alignment horizontal="center" vertical="center"/>
      <protection hidden="1"/>
    </xf>
    <xf numFmtId="166" fontId="15" fillId="8" borderId="74" xfId="4" applyNumberFormat="1" applyFont="1" applyFill="1" applyBorder="1" applyAlignment="1" applyProtection="1">
      <alignment horizontal="center" vertical="center"/>
      <protection hidden="1"/>
    </xf>
    <xf numFmtId="166" fontId="15" fillId="8" borderId="75" xfId="4" applyNumberFormat="1" applyFont="1" applyFill="1" applyBorder="1" applyAlignment="1" applyProtection="1">
      <alignment horizontal="center" vertical="center"/>
      <protection hidden="1"/>
    </xf>
    <xf numFmtId="166" fontId="15" fillId="8" borderId="60" xfId="4" applyNumberFormat="1" applyFont="1" applyFill="1" applyBorder="1" applyAlignment="1" applyProtection="1">
      <alignment horizontal="center" vertical="center"/>
      <protection hidden="1"/>
    </xf>
    <xf numFmtId="166" fontId="15" fillId="8" borderId="30" xfId="4" applyNumberFormat="1" applyFont="1" applyFill="1" applyBorder="1" applyAlignment="1" applyProtection="1">
      <alignment horizontal="center" vertical="center"/>
      <protection hidden="1"/>
    </xf>
    <xf numFmtId="166" fontId="15" fillId="8" borderId="16" xfId="4" applyNumberFormat="1" applyFont="1" applyFill="1" applyBorder="1" applyAlignment="1" applyProtection="1">
      <alignment horizontal="center" vertical="center"/>
      <protection hidden="1"/>
    </xf>
    <xf numFmtId="166" fontId="15" fillId="8" borderId="55" xfId="4" applyNumberFormat="1" applyFont="1" applyFill="1" applyBorder="1" applyAlignment="1" applyProtection="1">
      <alignment horizontal="center" vertical="center"/>
      <protection hidden="1"/>
    </xf>
    <xf numFmtId="165" fontId="15" fillId="8" borderId="26" xfId="4" applyNumberFormat="1" applyFont="1" applyFill="1" applyBorder="1" applyAlignment="1" applyProtection="1">
      <alignment horizontal="center" vertical="center"/>
      <protection locked="0"/>
    </xf>
    <xf numFmtId="165" fontId="15" fillId="8" borderId="21" xfId="4" applyNumberFormat="1" applyFont="1" applyFill="1" applyBorder="1" applyAlignment="1" applyProtection="1">
      <alignment horizontal="center" vertical="center"/>
      <protection locked="0"/>
    </xf>
    <xf numFmtId="165" fontId="15" fillId="8" borderId="40" xfId="4" applyNumberFormat="1" applyFont="1" applyFill="1" applyBorder="1" applyAlignment="1" applyProtection="1">
      <alignment horizontal="center" vertical="center"/>
      <protection locked="0"/>
    </xf>
    <xf numFmtId="166" fontId="15" fillId="8" borderId="61" xfId="4" applyNumberFormat="1" applyFont="1" applyFill="1" applyBorder="1" applyAlignment="1" applyProtection="1">
      <alignment horizontal="center" vertical="center"/>
      <protection hidden="1"/>
    </xf>
    <xf numFmtId="166" fontId="15" fillId="8" borderId="57" xfId="4" applyNumberFormat="1" applyFont="1" applyFill="1" applyBorder="1" applyAlignment="1" applyProtection="1">
      <alignment horizontal="center" vertical="center"/>
      <protection hidden="1"/>
    </xf>
    <xf numFmtId="166" fontId="15" fillId="8" borderId="51" xfId="4" applyNumberFormat="1" applyFont="1" applyFill="1" applyBorder="1" applyAlignment="1" applyProtection="1">
      <alignment horizontal="center" vertical="center"/>
      <protection hidden="1"/>
    </xf>
    <xf numFmtId="166" fontId="15" fillId="8" borderId="52" xfId="4" applyNumberFormat="1" applyFont="1" applyFill="1" applyBorder="1" applyAlignment="1" applyProtection="1">
      <alignment horizontal="center" vertical="center"/>
      <protection hidden="1"/>
    </xf>
    <xf numFmtId="165" fontId="15" fillId="8" borderId="38" xfId="4" applyNumberFormat="1" applyFont="1" applyFill="1" applyBorder="1" applyAlignment="1" applyProtection="1">
      <alignment horizontal="center" vertical="center"/>
      <protection locked="0"/>
    </xf>
    <xf numFmtId="165" fontId="15" fillId="8" borderId="19" xfId="4" applyNumberFormat="1" applyFont="1" applyFill="1" applyBorder="1" applyAlignment="1" applyProtection="1">
      <alignment horizontal="center" vertical="center"/>
      <protection locked="0"/>
    </xf>
    <xf numFmtId="165" fontId="15" fillId="8" borderId="25" xfId="4" applyNumberFormat="1" applyFont="1" applyFill="1" applyBorder="1" applyAlignment="1" applyProtection="1">
      <alignment horizontal="center" vertical="center"/>
      <protection locked="0"/>
    </xf>
    <xf numFmtId="165" fontId="15" fillId="8" borderId="6" xfId="4" applyNumberFormat="1" applyFont="1" applyFill="1" applyBorder="1" applyAlignment="1" applyProtection="1">
      <alignment horizontal="center" vertical="center"/>
      <protection locked="0"/>
    </xf>
    <xf numFmtId="165" fontId="15" fillId="8" borderId="20" xfId="4" applyNumberFormat="1" applyFont="1" applyFill="1" applyBorder="1" applyAlignment="1" applyProtection="1">
      <alignment horizontal="center" vertical="center"/>
      <protection locked="0"/>
    </xf>
    <xf numFmtId="165" fontId="15" fillId="8" borderId="22" xfId="4" applyNumberFormat="1" applyFont="1" applyFill="1" applyBorder="1" applyAlignment="1" applyProtection="1">
      <alignment horizontal="center" vertical="center"/>
      <protection locked="0"/>
    </xf>
    <xf numFmtId="165" fontId="15" fillId="8" borderId="30" xfId="4" applyNumberFormat="1" applyFont="1" applyFill="1" applyBorder="1" applyAlignment="1" applyProtection="1">
      <alignment horizontal="center" vertical="center"/>
      <protection locked="0"/>
    </xf>
    <xf numFmtId="165" fontId="15" fillId="8" borderId="16" xfId="4" applyNumberFormat="1" applyFont="1" applyFill="1" applyBorder="1" applyAlignment="1" applyProtection="1">
      <alignment horizontal="center" vertical="center"/>
      <protection locked="0"/>
    </xf>
    <xf numFmtId="165" fontId="15" fillId="8" borderId="43" xfId="4" applyNumberFormat="1" applyFont="1" applyFill="1" applyBorder="1" applyAlignment="1" applyProtection="1">
      <alignment horizontal="center" vertical="center"/>
      <protection locked="0"/>
    </xf>
    <xf numFmtId="166" fontId="15" fillId="8" borderId="56" xfId="4" applyNumberFormat="1" applyFont="1" applyFill="1" applyBorder="1" applyAlignment="1" applyProtection="1">
      <alignment horizontal="center" vertical="center"/>
      <protection hidden="1"/>
    </xf>
    <xf numFmtId="0" fontId="15" fillId="5" borderId="10" xfId="4" applyFont="1" applyBorder="1" applyAlignment="1" applyProtection="1">
      <alignment horizontal="centerContinuous" vertical="center" wrapText="1"/>
      <protection hidden="1"/>
    </xf>
    <xf numFmtId="167" fontId="15" fillId="5" borderId="10" xfId="4" applyNumberFormat="1" applyFont="1" applyBorder="1" applyAlignment="1" applyProtection="1">
      <alignment horizontal="center" vertical="center" wrapText="1"/>
      <protection hidden="1"/>
    </xf>
    <xf numFmtId="167" fontId="15" fillId="5" borderId="41" xfId="4" applyNumberFormat="1" applyFont="1" applyBorder="1" applyAlignment="1" applyProtection="1">
      <alignment horizontal="center" vertical="center" wrapText="1"/>
      <protection hidden="1"/>
    </xf>
    <xf numFmtId="167" fontId="15" fillId="5" borderId="53" xfId="4" applyNumberFormat="1" applyFont="1" applyBorder="1" applyAlignment="1" applyProtection="1">
      <alignment horizontal="center" vertical="center" wrapText="1"/>
      <protection hidden="1"/>
    </xf>
    <xf numFmtId="0" fontId="15" fillId="8" borderId="32" xfId="4" applyNumberFormat="1" applyFont="1" applyFill="1" applyBorder="1" applyAlignment="1" applyProtection="1">
      <alignment horizontal="center" vertical="center"/>
      <protection locked="0"/>
    </xf>
    <xf numFmtId="0" fontId="15" fillId="8" borderId="27" xfId="4" applyNumberFormat="1" applyFont="1" applyFill="1" applyBorder="1" applyAlignment="1" applyProtection="1">
      <alignment horizontal="center" vertical="center"/>
      <protection locked="0"/>
    </xf>
    <xf numFmtId="0" fontId="15" fillId="8" borderId="28" xfId="4" applyNumberFormat="1" applyFont="1" applyFill="1" applyBorder="1" applyAlignment="1" applyProtection="1">
      <alignment horizontal="center" vertical="center"/>
      <protection locked="0"/>
    </xf>
    <xf numFmtId="0" fontId="15" fillId="8" borderId="29" xfId="4" applyNumberFormat="1" applyFont="1" applyFill="1" applyBorder="1" applyAlignment="1" applyProtection="1">
      <alignment horizontal="center" vertical="center"/>
      <protection locked="0"/>
    </xf>
    <xf numFmtId="166" fontId="15" fillId="8" borderId="81" xfId="4" applyNumberFormat="1" applyFont="1" applyFill="1" applyBorder="1" applyAlignment="1" applyProtection="1">
      <alignment horizontal="center" vertical="center"/>
      <protection hidden="1"/>
    </xf>
    <xf numFmtId="166" fontId="15" fillId="8" borderId="77" xfId="4" applyNumberFormat="1" applyFont="1" applyFill="1" applyBorder="1" applyAlignment="1" applyProtection="1">
      <alignment horizontal="center" vertical="center"/>
      <protection hidden="1"/>
    </xf>
    <xf numFmtId="166" fontId="15" fillId="8" borderId="78" xfId="4" applyNumberFormat="1" applyFont="1" applyFill="1" applyBorder="1" applyAlignment="1" applyProtection="1">
      <alignment horizontal="center" vertical="center"/>
      <protection hidden="1"/>
    </xf>
    <xf numFmtId="166" fontId="15" fillId="8" borderId="79" xfId="4" applyNumberFormat="1" applyFont="1" applyFill="1" applyBorder="1" applyAlignment="1" applyProtection="1">
      <alignment horizontal="center" vertical="center"/>
      <protection hidden="1"/>
    </xf>
    <xf numFmtId="166" fontId="15" fillId="8" borderId="76" xfId="4" applyNumberFormat="1" applyFont="1" applyFill="1" applyBorder="1" applyAlignment="1" applyProtection="1">
      <alignment horizontal="center" vertical="center"/>
      <protection hidden="1"/>
    </xf>
    <xf numFmtId="0" fontId="15" fillId="8" borderId="42" xfId="4" applyNumberFormat="1" applyFont="1" applyFill="1" applyBorder="1" applyAlignment="1" applyProtection="1">
      <alignment horizontal="center" vertical="center"/>
      <protection locked="0"/>
    </xf>
    <xf numFmtId="166" fontId="15" fillId="8" borderId="80" xfId="4" applyNumberFormat="1" applyFont="1" applyFill="1" applyBorder="1" applyAlignment="1" applyProtection="1">
      <alignment horizontal="center" vertical="center"/>
      <protection hidden="1"/>
    </xf>
    <xf numFmtId="2" fontId="17" fillId="8" borderId="34" xfId="4" quotePrefix="1" applyNumberFormat="1" applyFont="1" applyFill="1" applyBorder="1" applyAlignment="1" applyProtection="1">
      <alignment horizontal="center" vertical="center"/>
      <protection hidden="1"/>
    </xf>
    <xf numFmtId="2" fontId="17" fillId="8" borderId="34" xfId="4" applyNumberFormat="1" applyFont="1" applyFill="1" applyBorder="1" applyAlignment="1" applyProtection="1">
      <alignment horizontal="center" vertical="center"/>
      <protection hidden="1"/>
    </xf>
    <xf numFmtId="2" fontId="17" fillId="8" borderId="31" xfId="4" applyNumberFormat="1" applyFont="1" applyFill="1" applyBorder="1" applyAlignment="1" applyProtection="1">
      <alignment horizontal="center" vertical="center"/>
      <protection hidden="1"/>
    </xf>
    <xf numFmtId="2" fontId="17" fillId="8" borderId="34" xfId="4" applyNumberFormat="1" applyFont="1" applyFill="1" applyBorder="1" applyAlignment="1" applyProtection="1">
      <alignment vertical="center"/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 applyAlignment="1">
      <alignment vertical="center"/>
    </xf>
    <xf numFmtId="0" fontId="23" fillId="0" borderId="0" xfId="0" applyFont="1"/>
    <xf numFmtId="9" fontId="0" fillId="0" borderId="0" xfId="0" applyNumberFormat="1"/>
    <xf numFmtId="2" fontId="0" fillId="0" borderId="0" xfId="0" applyNumberFormat="1"/>
    <xf numFmtId="170" fontId="0" fillId="0" borderId="0" xfId="0" applyNumberFormat="1"/>
    <xf numFmtId="14" fontId="1" fillId="4" borderId="1" xfId="4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/>
    <xf numFmtId="167" fontId="6" fillId="0" borderId="8" xfId="1" applyNumberFormat="1" applyFont="1" applyBorder="1" applyAlignment="1" applyProtection="1">
      <alignment horizontal="center" vertical="center"/>
      <protection hidden="1"/>
    </xf>
    <xf numFmtId="167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0" xfId="1" applyFont="1" applyBorder="1" applyAlignment="1" applyProtection="1">
      <alignment horizontal="center" vertical="center"/>
      <protection hidden="1"/>
    </xf>
    <xf numFmtId="0" fontId="6" fillId="0" borderId="9" xfId="1" applyFont="1" applyBorder="1" applyAlignment="1" applyProtection="1">
      <alignment horizontal="center" vertical="center"/>
      <protection hidden="1"/>
    </xf>
    <xf numFmtId="0" fontId="18" fillId="8" borderId="44" xfId="4" applyFont="1" applyFill="1" applyBorder="1" applyAlignment="1" applyProtection="1">
      <alignment horizontal="center" vertical="center" textRotation="90"/>
      <protection locked="0"/>
    </xf>
    <xf numFmtId="0" fontId="18" fillId="8" borderId="45" xfId="4" applyFont="1" applyFill="1" applyBorder="1" applyAlignment="1" applyProtection="1">
      <alignment horizontal="center" vertical="center" textRotation="90"/>
      <protection locked="0"/>
    </xf>
    <xf numFmtId="0" fontId="5" fillId="0" borderId="82" xfId="1" applyFont="1" applyBorder="1" applyAlignment="1" applyProtection="1">
      <alignment horizontal="right"/>
      <protection hidden="1"/>
    </xf>
    <xf numFmtId="0" fontId="5" fillId="0" borderId="83" xfId="1" applyFont="1" applyBorder="1" applyAlignment="1" applyProtection="1">
      <alignment horizontal="right"/>
      <protection hidden="1"/>
    </xf>
    <xf numFmtId="0" fontId="5" fillId="0" borderId="84" xfId="1" applyFont="1" applyBorder="1" applyAlignment="1" applyProtection="1">
      <alignment horizontal="right"/>
      <protection hidden="1"/>
    </xf>
    <xf numFmtId="0" fontId="4" fillId="0" borderId="85" xfId="1" applyBorder="1" applyAlignment="1" applyProtection="1">
      <alignment horizontal="center" vertical="center"/>
      <protection hidden="1"/>
    </xf>
    <xf numFmtId="0" fontId="4" fillId="10" borderId="0" xfId="1" applyFill="1" applyAlignment="1" applyProtection="1">
      <alignment horizontal="center" vertical="center"/>
      <protection hidden="1"/>
    </xf>
  </cellXfs>
  <cellStyles count="8">
    <cellStyle name="20 % - Accent1" xfId="4" builtinId="30"/>
    <cellStyle name="Monétaire 2" xfId="7" xr:uid="{BB2E531B-98BD-4AB9-84C0-280C3658EC2A}"/>
    <cellStyle name="Normal" xfId="0" builtinId="0"/>
    <cellStyle name="Normal 10" xfId="3" xr:uid="{00000000-0005-0000-0000-000001000000}"/>
    <cellStyle name="Normal 2" xfId="1" xr:uid="{00000000-0005-0000-0000-000002000000}"/>
    <cellStyle name="Normal 2 2" xfId="6" xr:uid="{7D1C99EA-2639-4471-AE69-A18A328A1289}"/>
    <cellStyle name="Normal 3" xfId="5" xr:uid="{5BC2F1F3-DA16-4A18-931E-5C9126A7CE11}"/>
    <cellStyle name="Normal_plansbertrandV1" xfId="2" xr:uid="{00000000-0005-0000-0000-000003000000}"/>
  </cellStyles>
  <dxfs count="5"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41"/>
  <sheetViews>
    <sheetView zoomScale="98" zoomScaleNormal="98" workbookViewId="0">
      <pane xSplit="1" ySplit="2" topLeftCell="B15" activePane="bottomRight" state="frozen"/>
      <selection pane="topRight" activeCell="B1" sqref="B1"/>
      <selection pane="bottomLeft" activeCell="A3" sqref="A3"/>
      <selection pane="bottomRight" activeCell="P5" sqref="P5"/>
    </sheetView>
  </sheetViews>
  <sheetFormatPr baseColWidth="10" defaultColWidth="11.42578125" defaultRowHeight="12.75" x14ac:dyDescent="0.25"/>
  <cols>
    <col min="1" max="1" width="10.7109375" style="17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8"/>
      <c r="B1" s="24" t="s">
        <v>31</v>
      </c>
      <c r="C1" s="25" t="s">
        <v>29</v>
      </c>
      <c r="D1" s="106">
        <f ca="1">N38/"1:"</f>
        <v>0</v>
      </c>
      <c r="E1" s="26"/>
      <c r="F1" s="25" t="s">
        <v>30</v>
      </c>
      <c r="G1" s="107">
        <f ca="1">O38/"1:"</f>
        <v>0</v>
      </c>
      <c r="H1" s="26"/>
      <c r="I1" s="27" t="s">
        <v>32</v>
      </c>
      <c r="J1" s="27"/>
      <c r="K1" s="108">
        <f>J38/"1:"</f>
        <v>0</v>
      </c>
      <c r="L1" s="26"/>
      <c r="M1" s="27" t="s">
        <v>33</v>
      </c>
      <c r="N1" s="28"/>
      <c r="O1" s="109">
        <f ca="1">K38/"1:"</f>
        <v>2.0000000000000009</v>
      </c>
    </row>
    <row r="2" spans="1:18" ht="44.25" customHeight="1" thickTop="1" thickBot="1" x14ac:dyDescent="0.3">
      <c r="A2" s="117">
        <v>43617</v>
      </c>
      <c r="B2" s="35" t="s">
        <v>0</v>
      </c>
      <c r="C2" s="36" t="s">
        <v>1</v>
      </c>
      <c r="D2" s="37" t="s">
        <v>34</v>
      </c>
      <c r="E2" s="38" t="s">
        <v>35</v>
      </c>
      <c r="F2" s="38" t="s">
        <v>36</v>
      </c>
      <c r="G2" s="44" t="s">
        <v>37</v>
      </c>
      <c r="H2" s="45" t="s">
        <v>2</v>
      </c>
      <c r="I2" s="42" t="str">
        <f>"Dont
H Jour
("&amp;TEXT(HJ,"hh")&amp;" à "&amp;TEXT(HN,"hh")&amp;")"</f>
        <v>Dont
H Jour
(07 à 20)</v>
      </c>
      <c r="J2" s="39" t="str">
        <f>"Dont
H Nuit
("&amp;TEXT(HN,"hh")&amp;" à "&amp;TEXT(HJ,"hh")&amp;")"</f>
        <v>Dont
H Nuit
(20 à 07)</v>
      </c>
      <c r="K2" s="43" t="s">
        <v>3</v>
      </c>
      <c r="L2" s="41" t="s">
        <v>4</v>
      </c>
      <c r="M2" s="37" t="s">
        <v>5</v>
      </c>
      <c r="N2" s="38" t="s">
        <v>6</v>
      </c>
      <c r="O2" s="40" t="s">
        <v>7</v>
      </c>
      <c r="P2" s="40" t="s">
        <v>46</v>
      </c>
    </row>
    <row r="3" spans="1:18" ht="15.75" thickTop="1" x14ac:dyDescent="0.2">
      <c r="A3" s="123" t="str">
        <f ca="1">MID(CELL("filename",A1),FIND("]",CELL("filename",A1))+1,32)</f>
        <v>MODELE</v>
      </c>
      <c r="B3" s="29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95"/>
      <c r="D3" s="46"/>
      <c r="E3" s="47"/>
      <c r="F3" s="47"/>
      <c r="G3" s="48"/>
      <c r="H3" s="49">
        <f>MAX(MOD(($E3+$G3-$D3-$F3),1),C3*HF)</f>
        <v>0</v>
      </c>
      <c r="I3" s="55">
        <f t="shared" ref="I3:I37" si="0">$H3-$J3</f>
        <v>0</v>
      </c>
      <c r="J3" s="56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57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58">
        <f ca="1">(WEEKDAY(B3)=1)*SUM(OFFSET(H3,,,-MIN(ROWS($3:3),7)))</f>
        <v>0</v>
      </c>
      <c r="M3" s="59">
        <f ca="1">(WEEKDAY(B3)=1)*MIN(HS_1,L3)</f>
        <v>0</v>
      </c>
      <c r="N3" s="60">
        <f ca="1">(WEEKDAY(B3)=1)*MIN(HS_2-HS_1,L3-M3)</f>
        <v>0</v>
      </c>
      <c r="O3" s="61">
        <f ca="1">(WEEKDAY(B3)=1)*L3-M3-N3</f>
        <v>0</v>
      </c>
      <c r="P3" s="128" t="s">
        <v>47</v>
      </c>
      <c r="Q3" s="125" t="s">
        <v>8</v>
      </c>
      <c r="R3" s="13">
        <v>0.29166666666666669</v>
      </c>
    </row>
    <row r="4" spans="1:18" ht="15" x14ac:dyDescent="0.2">
      <c r="A4" s="124"/>
      <c r="B4" s="30">
        <f t="shared" ref="B4:B37" si="1">B3+1</f>
        <v>43620</v>
      </c>
      <c r="C4" s="96"/>
      <c r="D4" s="46"/>
      <c r="E4" s="47"/>
      <c r="F4" s="47"/>
      <c r="G4" s="48"/>
      <c r="H4" s="50">
        <f t="shared" ref="H4:H37" si="2">MAX(MOD(($E4+$G4-$D4-$F4),1),C4*HF)</f>
        <v>0</v>
      </c>
      <c r="I4" s="62">
        <f t="shared" si="0"/>
        <v>0</v>
      </c>
      <c r="J4" s="63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57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64">
        <f ca="1">(WEEKDAY(B4)=1)*SUM(OFFSET(H4,,,-MIN(ROWS($3:4),7)))</f>
        <v>0</v>
      </c>
      <c r="M4" s="59">
        <f t="shared" ref="M4:M37" ca="1" si="5">(WEEKDAY(B4)=1)*MIN(HS_1,L4)</f>
        <v>0</v>
      </c>
      <c r="N4" s="60">
        <f t="shared" ref="N4:N37" ca="1" si="6">(WEEKDAY(B4)=1)*MIN(HS_2-HS_1,L4-M4)</f>
        <v>0</v>
      </c>
      <c r="O4" s="65">
        <f t="shared" ref="O4:O37" ca="1" si="7">(WEEKDAY(B4)=1)*L4-M4-N4</f>
        <v>0</v>
      </c>
      <c r="P4" s="128" t="s">
        <v>47</v>
      </c>
      <c r="Q4" s="126" t="s">
        <v>9</v>
      </c>
      <c r="R4" s="14">
        <v>0.83333333333333337</v>
      </c>
    </row>
    <row r="5" spans="1:18" ht="15" x14ac:dyDescent="0.2">
      <c r="A5" s="124"/>
      <c r="B5" s="30">
        <f t="shared" si="1"/>
        <v>43621</v>
      </c>
      <c r="C5" s="97"/>
      <c r="D5" s="46"/>
      <c r="E5" s="47"/>
      <c r="F5" s="47"/>
      <c r="G5" s="48"/>
      <c r="H5" s="50">
        <f t="shared" si="2"/>
        <v>0</v>
      </c>
      <c r="I5" s="62">
        <f t="shared" si="0"/>
        <v>0</v>
      </c>
      <c r="J5" s="63">
        <f t="shared" si="3"/>
        <v>0</v>
      </c>
      <c r="K5" s="57">
        <f t="shared" ca="1" si="4"/>
        <v>0</v>
      </c>
      <c r="L5" s="64">
        <f ca="1">(WEEKDAY(B5)=1)*SUM(OFFSET(H5,,,-MIN(ROWS($3:5),7)))</f>
        <v>0</v>
      </c>
      <c r="M5" s="59">
        <f t="shared" ca="1" si="5"/>
        <v>0</v>
      </c>
      <c r="N5" s="66">
        <f t="shared" ca="1" si="6"/>
        <v>0</v>
      </c>
      <c r="O5" s="65">
        <f t="shared" ca="1" si="7"/>
        <v>0</v>
      </c>
      <c r="P5" s="128"/>
      <c r="Q5" s="126" t="s">
        <v>10</v>
      </c>
      <c r="R5" s="15">
        <f>RIGHT(M2,2)/24</f>
        <v>1.4583333333333333</v>
      </c>
    </row>
    <row r="6" spans="1:18" ht="15" x14ac:dyDescent="0.2">
      <c r="A6" s="124"/>
      <c r="B6" s="30">
        <f t="shared" si="1"/>
        <v>43622</v>
      </c>
      <c r="C6" s="96"/>
      <c r="D6" s="46"/>
      <c r="E6" s="47"/>
      <c r="F6" s="47"/>
      <c r="G6" s="48"/>
      <c r="H6" s="50">
        <f t="shared" si="2"/>
        <v>0</v>
      </c>
      <c r="I6" s="62">
        <f t="shared" si="0"/>
        <v>0</v>
      </c>
      <c r="J6" s="63">
        <f t="shared" si="3"/>
        <v>0</v>
      </c>
      <c r="K6" s="57">
        <f t="shared" ca="1" si="4"/>
        <v>0</v>
      </c>
      <c r="L6" s="64">
        <f ca="1">(WEEKDAY(B6)=1)*SUM(OFFSET(H6,,,-MIN(ROWS($3:6),7)))</f>
        <v>0</v>
      </c>
      <c r="M6" s="59">
        <f t="shared" ca="1" si="5"/>
        <v>0</v>
      </c>
      <c r="N6" s="60">
        <f t="shared" ca="1" si="6"/>
        <v>0</v>
      </c>
      <c r="O6" s="65">
        <f t="shared" ca="1" si="7"/>
        <v>0</v>
      </c>
      <c r="P6" s="128"/>
      <c r="Q6" s="126" t="s">
        <v>11</v>
      </c>
      <c r="R6" s="15">
        <f>RIGHT(N2,2)/24</f>
        <v>1.7916666666666667</v>
      </c>
    </row>
    <row r="7" spans="1:18" ht="15.75" thickBot="1" x14ac:dyDescent="0.25">
      <c r="A7" s="124"/>
      <c r="B7" s="30">
        <f t="shared" si="1"/>
        <v>43623</v>
      </c>
      <c r="C7" s="96"/>
      <c r="D7" s="46"/>
      <c r="E7" s="47"/>
      <c r="F7" s="47"/>
      <c r="G7" s="48"/>
      <c r="H7" s="50">
        <f t="shared" si="2"/>
        <v>0</v>
      </c>
      <c r="I7" s="62">
        <f t="shared" si="0"/>
        <v>0</v>
      </c>
      <c r="J7" s="63">
        <f t="shared" si="3"/>
        <v>0</v>
      </c>
      <c r="K7" s="57">
        <f t="shared" ca="1" si="4"/>
        <v>0</v>
      </c>
      <c r="L7" s="64">
        <f ca="1">(WEEKDAY(B7)=1)*SUM(OFFSET(H7,,,-MIN(ROWS($3:7),7)))</f>
        <v>0</v>
      </c>
      <c r="M7" s="59">
        <f t="shared" ca="1" si="5"/>
        <v>0</v>
      </c>
      <c r="N7" s="60">
        <f t="shared" ca="1" si="6"/>
        <v>0</v>
      </c>
      <c r="O7" s="65">
        <f t="shared" ca="1" si="7"/>
        <v>0</v>
      </c>
      <c r="P7" s="128" t="s">
        <v>47</v>
      </c>
      <c r="Q7" s="127" t="s">
        <v>45</v>
      </c>
      <c r="R7" s="16">
        <v>0.29166666666666669</v>
      </c>
    </row>
    <row r="8" spans="1:18" ht="16.5" thickTop="1" thickBot="1" x14ac:dyDescent="0.25">
      <c r="A8" s="124"/>
      <c r="B8" s="30">
        <f t="shared" si="1"/>
        <v>43624</v>
      </c>
      <c r="C8" s="96"/>
      <c r="D8" s="51">
        <v>0.5</v>
      </c>
      <c r="E8" s="52">
        <v>0.58333333333333337</v>
      </c>
      <c r="F8" s="52"/>
      <c r="G8" s="53"/>
      <c r="H8" s="54">
        <f t="shared" si="2"/>
        <v>8.333333333333337E-2</v>
      </c>
      <c r="I8" s="67">
        <f t="shared" si="0"/>
        <v>8.333333333333337E-2</v>
      </c>
      <c r="J8" s="68">
        <f t="shared" si="3"/>
        <v>0</v>
      </c>
      <c r="K8" s="69">
        <f t="shared" ca="1" si="4"/>
        <v>0</v>
      </c>
      <c r="L8" s="70">
        <f ca="1">(WEEKDAY(B8)=1)*SUM(OFFSET(H8,,,-MIN(ROWS($3:8),7)))</f>
        <v>0</v>
      </c>
      <c r="M8" s="71">
        <f t="shared" ca="1" si="5"/>
        <v>0</v>
      </c>
      <c r="N8" s="72">
        <f t="shared" ca="1" si="6"/>
        <v>0</v>
      </c>
      <c r="O8" s="73">
        <f t="shared" ca="1" si="7"/>
        <v>0</v>
      </c>
      <c r="P8" s="129" t="str">
        <f>IF(H8&lt;&gt;0,"ASTREINTE","")</f>
        <v>ASTREINTE</v>
      </c>
      <c r="Q8" s="10"/>
    </row>
    <row r="9" spans="1:18" ht="16.5" thickTop="1" thickBot="1" x14ac:dyDescent="0.3">
      <c r="A9" s="124"/>
      <c r="B9" s="31">
        <f t="shared" si="1"/>
        <v>43625</v>
      </c>
      <c r="C9" s="98"/>
      <c r="D9" s="74">
        <v>0.5</v>
      </c>
      <c r="E9" s="75">
        <v>0.58333333333333337</v>
      </c>
      <c r="F9" s="75"/>
      <c r="G9" s="76"/>
      <c r="H9" s="99">
        <f t="shared" si="2"/>
        <v>8.333333333333337E-2</v>
      </c>
      <c r="I9" s="100">
        <f t="shared" si="0"/>
        <v>8.333333333333337E-2</v>
      </c>
      <c r="J9" s="101">
        <f t="shared" si="3"/>
        <v>0</v>
      </c>
      <c r="K9" s="102">
        <f t="shared" ca="1" si="4"/>
        <v>8.333333333333337E-2</v>
      </c>
      <c r="L9" s="77">
        <f ca="1">(WEEKDAY(B9)=1)*SUM(OFFSET(H9,,,-MIN(ROWS($3:9),7)))</f>
        <v>0.16666666666666674</v>
      </c>
      <c r="M9" s="78">
        <f t="shared" ca="1" si="5"/>
        <v>0.16666666666666674</v>
      </c>
      <c r="N9" s="79">
        <f t="shared" ca="1" si="6"/>
        <v>0</v>
      </c>
      <c r="O9" s="80">
        <f t="shared" ca="1" si="7"/>
        <v>0</v>
      </c>
      <c r="P9" s="129" t="str">
        <f>IF(H9&lt;&gt;0,"ASTREINTE","")</f>
        <v>ASTREINTE</v>
      </c>
    </row>
    <row r="10" spans="1:18" ht="15.75" thickTop="1" x14ac:dyDescent="0.25">
      <c r="A10" s="124"/>
      <c r="B10" s="29">
        <f t="shared" si="1"/>
        <v>43626</v>
      </c>
      <c r="C10" s="95"/>
      <c r="D10" s="46"/>
      <c r="E10" s="47"/>
      <c r="F10" s="47"/>
      <c r="G10" s="81"/>
      <c r="H10" s="50">
        <f t="shared" si="2"/>
        <v>0</v>
      </c>
      <c r="I10" s="62">
        <f t="shared" si="0"/>
        <v>0</v>
      </c>
      <c r="J10" s="63">
        <f t="shared" si="3"/>
        <v>0</v>
      </c>
      <c r="K10" s="57">
        <f t="shared" ca="1" si="4"/>
        <v>0</v>
      </c>
      <c r="L10" s="50">
        <f ca="1">(WEEKDAY(B10)=1)*SUM(OFFSET(H10,,,-MIN(ROWS($3:10),7)))</f>
        <v>0</v>
      </c>
      <c r="M10" s="59">
        <f t="shared" ca="1" si="5"/>
        <v>0</v>
      </c>
      <c r="N10" s="60">
        <f t="shared" ca="1" si="6"/>
        <v>0</v>
      </c>
      <c r="O10" s="65">
        <f t="shared" ca="1" si="7"/>
        <v>0</v>
      </c>
    </row>
    <row r="11" spans="1:18" ht="15" x14ac:dyDescent="0.25">
      <c r="A11" s="124"/>
      <c r="B11" s="30">
        <f t="shared" si="1"/>
        <v>43627</v>
      </c>
      <c r="C11" s="96"/>
      <c r="D11" s="51"/>
      <c r="E11" s="52"/>
      <c r="F11" s="52"/>
      <c r="G11" s="82"/>
      <c r="H11" s="50">
        <f t="shared" si="2"/>
        <v>0</v>
      </c>
      <c r="I11" s="62">
        <f t="shared" si="0"/>
        <v>0</v>
      </c>
      <c r="J11" s="63">
        <f t="shared" si="3"/>
        <v>0</v>
      </c>
      <c r="K11" s="57">
        <f t="shared" ca="1" si="4"/>
        <v>0</v>
      </c>
      <c r="L11" s="64">
        <f ca="1">(WEEKDAY(B11)=1)*SUM(OFFSET(H11,,,-MIN(ROWS($3:11),7)))</f>
        <v>0</v>
      </c>
      <c r="M11" s="59">
        <f t="shared" ca="1" si="5"/>
        <v>0</v>
      </c>
      <c r="N11" s="60">
        <f t="shared" ca="1" si="6"/>
        <v>0</v>
      </c>
      <c r="O11" s="65">
        <f t="shared" ca="1" si="7"/>
        <v>0</v>
      </c>
    </row>
    <row r="12" spans="1:18" ht="15" x14ac:dyDescent="0.25">
      <c r="A12" s="124"/>
      <c r="B12" s="30">
        <f t="shared" si="1"/>
        <v>43628</v>
      </c>
      <c r="C12" s="96"/>
      <c r="D12" s="51"/>
      <c r="E12" s="52"/>
      <c r="F12" s="52"/>
      <c r="G12" s="82"/>
      <c r="H12" s="50">
        <f t="shared" si="2"/>
        <v>0</v>
      </c>
      <c r="I12" s="62">
        <f t="shared" si="0"/>
        <v>0</v>
      </c>
      <c r="J12" s="63">
        <f t="shared" si="3"/>
        <v>0</v>
      </c>
      <c r="K12" s="57">
        <f t="shared" ca="1" si="4"/>
        <v>0</v>
      </c>
      <c r="L12" s="64">
        <f ca="1">(WEEKDAY(B12)=1)*SUM(OFFSET(H12,,,-MIN(ROWS($3:12),7)))</f>
        <v>0</v>
      </c>
      <c r="M12" s="59">
        <f t="shared" ca="1" si="5"/>
        <v>0</v>
      </c>
      <c r="N12" s="60">
        <f t="shared" ca="1" si="6"/>
        <v>0</v>
      </c>
      <c r="O12" s="65">
        <f t="shared" ca="1" si="7"/>
        <v>0</v>
      </c>
    </row>
    <row r="13" spans="1:18" ht="15" x14ac:dyDescent="0.25">
      <c r="A13" s="124"/>
      <c r="B13" s="30">
        <f t="shared" si="1"/>
        <v>43629</v>
      </c>
      <c r="C13" s="96"/>
      <c r="D13" s="51"/>
      <c r="E13" s="52"/>
      <c r="F13" s="52"/>
      <c r="G13" s="82"/>
      <c r="H13" s="50">
        <f t="shared" si="2"/>
        <v>0</v>
      </c>
      <c r="I13" s="62">
        <f t="shared" si="0"/>
        <v>0</v>
      </c>
      <c r="J13" s="63">
        <f t="shared" si="3"/>
        <v>0</v>
      </c>
      <c r="K13" s="57">
        <f t="shared" ca="1" si="4"/>
        <v>0</v>
      </c>
      <c r="L13" s="64">
        <f ca="1">(WEEKDAY(B13)=1)*SUM(OFFSET(H13,,,-MIN(ROWS($3:13),7)))</f>
        <v>0</v>
      </c>
      <c r="M13" s="59">
        <f t="shared" ca="1" si="5"/>
        <v>0</v>
      </c>
      <c r="N13" s="60">
        <f t="shared" ca="1" si="6"/>
        <v>0</v>
      </c>
      <c r="O13" s="65">
        <f t="shared" ca="1" si="7"/>
        <v>0</v>
      </c>
    </row>
    <row r="14" spans="1:18" ht="15" x14ac:dyDescent="0.25">
      <c r="A14" s="124"/>
      <c r="B14" s="30">
        <f t="shared" si="1"/>
        <v>43630</v>
      </c>
      <c r="C14" s="96"/>
      <c r="D14" s="51"/>
      <c r="E14" s="52"/>
      <c r="F14" s="52"/>
      <c r="G14" s="82"/>
      <c r="H14" s="50">
        <f t="shared" si="2"/>
        <v>0</v>
      </c>
      <c r="I14" s="62">
        <f t="shared" si="0"/>
        <v>0</v>
      </c>
      <c r="J14" s="63">
        <f t="shared" si="3"/>
        <v>0</v>
      </c>
      <c r="K14" s="57">
        <f t="shared" ca="1" si="4"/>
        <v>0</v>
      </c>
      <c r="L14" s="64">
        <f ca="1">(WEEKDAY(B14)=1)*SUM(OFFSET(H14,,,-MIN(ROWS($3:14),7)))</f>
        <v>0</v>
      </c>
      <c r="M14" s="59">
        <f t="shared" ca="1" si="5"/>
        <v>0</v>
      </c>
      <c r="N14" s="60">
        <f t="shared" ca="1" si="6"/>
        <v>0</v>
      </c>
      <c r="O14" s="65">
        <f t="shared" ca="1" si="7"/>
        <v>0</v>
      </c>
    </row>
    <row r="15" spans="1:18" ht="15.75" thickBot="1" x14ac:dyDescent="0.3">
      <c r="A15" s="124"/>
      <c r="B15" s="30">
        <f t="shared" si="1"/>
        <v>43631</v>
      </c>
      <c r="C15" s="97"/>
      <c r="D15" s="83"/>
      <c r="E15" s="84"/>
      <c r="F15" s="84"/>
      <c r="G15" s="85"/>
      <c r="H15" s="54">
        <f t="shared" si="2"/>
        <v>0</v>
      </c>
      <c r="I15" s="67">
        <f t="shared" si="0"/>
        <v>0</v>
      </c>
      <c r="J15" s="68">
        <f t="shared" si="3"/>
        <v>0</v>
      </c>
      <c r="K15" s="69">
        <f t="shared" ca="1" si="4"/>
        <v>0</v>
      </c>
      <c r="L15" s="70">
        <f ca="1">(WEEKDAY(B15)=1)*SUM(OFFSET(H15,,,-MIN(ROWS($3:15),7)))</f>
        <v>0</v>
      </c>
      <c r="M15" s="71">
        <f t="shared" ca="1" si="5"/>
        <v>0</v>
      </c>
      <c r="N15" s="72">
        <f t="shared" ca="1" si="6"/>
        <v>0</v>
      </c>
      <c r="O15" s="73">
        <f t="shared" ca="1" si="7"/>
        <v>0</v>
      </c>
      <c r="P15" s="129" t="str">
        <f>IF(H15&lt;&gt;0,"ASTREINTE","")</f>
        <v/>
      </c>
    </row>
    <row r="16" spans="1:18" ht="16.5" thickTop="1" thickBot="1" x14ac:dyDescent="0.3">
      <c r="A16" s="124"/>
      <c r="B16" s="31">
        <f t="shared" si="1"/>
        <v>43632</v>
      </c>
      <c r="C16" s="98"/>
      <c r="D16" s="74"/>
      <c r="E16" s="75"/>
      <c r="F16" s="75"/>
      <c r="G16" s="86"/>
      <c r="H16" s="103">
        <f t="shared" si="2"/>
        <v>0</v>
      </c>
      <c r="I16" s="100">
        <f t="shared" si="0"/>
        <v>0</v>
      </c>
      <c r="J16" s="101">
        <f t="shared" si="3"/>
        <v>0</v>
      </c>
      <c r="K16" s="102">
        <f t="shared" ca="1" si="4"/>
        <v>0</v>
      </c>
      <c r="L16" s="77">
        <f ca="1">(WEEKDAY(B16)=1)*SUM(OFFSET(H16,,,-MIN(ROWS($3:16),7)))</f>
        <v>0</v>
      </c>
      <c r="M16" s="78">
        <f t="shared" ca="1" si="5"/>
        <v>0</v>
      </c>
      <c r="N16" s="79">
        <f t="shared" ca="1" si="6"/>
        <v>0</v>
      </c>
      <c r="O16" s="80">
        <f t="shared" ca="1" si="7"/>
        <v>0</v>
      </c>
      <c r="P16" s="129" t="str">
        <f>IF(H16&lt;&gt;0,"ASTREINTE","")</f>
        <v/>
      </c>
    </row>
    <row r="17" spans="1:16" ht="15.75" thickTop="1" x14ac:dyDescent="0.25">
      <c r="A17" s="33"/>
      <c r="B17" s="29">
        <f t="shared" si="1"/>
        <v>43633</v>
      </c>
      <c r="C17" s="104"/>
      <c r="D17" s="87"/>
      <c r="E17" s="88"/>
      <c r="F17" s="88"/>
      <c r="G17" s="89"/>
      <c r="H17" s="50">
        <f t="shared" si="2"/>
        <v>0</v>
      </c>
      <c r="I17" s="62">
        <f t="shared" si="0"/>
        <v>0</v>
      </c>
      <c r="J17" s="63">
        <f t="shared" si="3"/>
        <v>0</v>
      </c>
      <c r="K17" s="57">
        <f t="shared" ca="1" si="4"/>
        <v>0</v>
      </c>
      <c r="L17" s="50">
        <f ca="1">(WEEKDAY(B17)=1)*SUM(OFFSET(H17,,,-MIN(ROWS($3:17),7)))</f>
        <v>0</v>
      </c>
      <c r="M17" s="59">
        <f t="shared" ca="1" si="5"/>
        <v>0</v>
      </c>
      <c r="N17" s="60">
        <f t="shared" ca="1" si="6"/>
        <v>0</v>
      </c>
      <c r="O17" s="65">
        <f t="shared" ca="1" si="7"/>
        <v>0</v>
      </c>
    </row>
    <row r="18" spans="1:16" ht="15" x14ac:dyDescent="0.25">
      <c r="A18" s="33"/>
      <c r="B18" s="30">
        <f t="shared" si="1"/>
        <v>43634</v>
      </c>
      <c r="C18" s="97"/>
      <c r="D18" s="83"/>
      <c r="E18" s="84"/>
      <c r="F18" s="84"/>
      <c r="G18" s="85"/>
      <c r="H18" s="50">
        <f t="shared" si="2"/>
        <v>0</v>
      </c>
      <c r="I18" s="62">
        <f t="shared" si="0"/>
        <v>0</v>
      </c>
      <c r="J18" s="63">
        <f t="shared" si="3"/>
        <v>0</v>
      </c>
      <c r="K18" s="57">
        <f t="shared" ca="1" si="4"/>
        <v>0</v>
      </c>
      <c r="L18" s="64">
        <f ca="1">(WEEKDAY(B18)=1)*SUM(OFFSET(H18,,,-MIN(ROWS($3:18),7)))</f>
        <v>0</v>
      </c>
      <c r="M18" s="59">
        <f t="shared" ca="1" si="5"/>
        <v>0</v>
      </c>
      <c r="N18" s="60">
        <f t="shared" ca="1" si="6"/>
        <v>0</v>
      </c>
      <c r="O18" s="65">
        <f t="shared" ca="1" si="7"/>
        <v>0</v>
      </c>
    </row>
    <row r="19" spans="1:16" ht="15" x14ac:dyDescent="0.25">
      <c r="A19" s="33"/>
      <c r="B19" s="30">
        <f t="shared" si="1"/>
        <v>43635</v>
      </c>
      <c r="C19" s="97"/>
      <c r="D19" s="83"/>
      <c r="E19" s="84"/>
      <c r="F19" s="84"/>
      <c r="G19" s="85"/>
      <c r="H19" s="50">
        <f t="shared" si="2"/>
        <v>0</v>
      </c>
      <c r="I19" s="62">
        <f t="shared" si="0"/>
        <v>0</v>
      </c>
      <c r="J19" s="63">
        <f t="shared" si="3"/>
        <v>0</v>
      </c>
      <c r="K19" s="57">
        <f t="shared" ca="1" si="4"/>
        <v>0</v>
      </c>
      <c r="L19" s="64">
        <f ca="1">(WEEKDAY(B19)=1)*SUM(OFFSET(H19,,,-MIN(ROWS($3:19),7)))</f>
        <v>0</v>
      </c>
      <c r="M19" s="59">
        <f t="shared" ca="1" si="5"/>
        <v>0</v>
      </c>
      <c r="N19" s="60">
        <f t="shared" ca="1" si="6"/>
        <v>0</v>
      </c>
      <c r="O19" s="65">
        <f t="shared" ca="1" si="7"/>
        <v>0</v>
      </c>
    </row>
    <row r="20" spans="1:16" ht="15" x14ac:dyDescent="0.25">
      <c r="A20" s="33"/>
      <c r="B20" s="30">
        <f t="shared" si="1"/>
        <v>43636</v>
      </c>
      <c r="C20" s="97"/>
      <c r="D20" s="83"/>
      <c r="E20" s="84"/>
      <c r="F20" s="84"/>
      <c r="G20" s="85"/>
      <c r="H20" s="50">
        <f t="shared" si="2"/>
        <v>0</v>
      </c>
      <c r="I20" s="62">
        <f t="shared" si="0"/>
        <v>0</v>
      </c>
      <c r="J20" s="63">
        <f t="shared" si="3"/>
        <v>0</v>
      </c>
      <c r="K20" s="57">
        <f t="shared" ca="1" si="4"/>
        <v>0</v>
      </c>
      <c r="L20" s="64">
        <f ca="1">(WEEKDAY(B20)=1)*SUM(OFFSET(H20,,,-MIN(ROWS($3:20),7)))</f>
        <v>0</v>
      </c>
      <c r="M20" s="59">
        <f t="shared" ca="1" si="5"/>
        <v>0</v>
      </c>
      <c r="N20" s="60">
        <f t="shared" ca="1" si="6"/>
        <v>0</v>
      </c>
      <c r="O20" s="65">
        <f t="shared" ca="1" si="7"/>
        <v>0</v>
      </c>
    </row>
    <row r="21" spans="1:16" ht="15" x14ac:dyDescent="0.25">
      <c r="A21" s="33"/>
      <c r="B21" s="30">
        <f t="shared" si="1"/>
        <v>43637</v>
      </c>
      <c r="C21" s="97"/>
      <c r="D21" s="83"/>
      <c r="E21" s="84"/>
      <c r="F21" s="84"/>
      <c r="G21" s="85"/>
      <c r="H21" s="50">
        <f t="shared" si="2"/>
        <v>0</v>
      </c>
      <c r="I21" s="62">
        <f t="shared" si="0"/>
        <v>0</v>
      </c>
      <c r="J21" s="63">
        <f t="shared" si="3"/>
        <v>0</v>
      </c>
      <c r="K21" s="57">
        <f t="shared" ca="1" si="4"/>
        <v>0</v>
      </c>
      <c r="L21" s="64">
        <f ca="1">(WEEKDAY(B21)=1)*SUM(OFFSET(H21,,,-MIN(ROWS($3:21),7)))</f>
        <v>0</v>
      </c>
      <c r="M21" s="59">
        <f t="shared" ca="1" si="5"/>
        <v>0</v>
      </c>
      <c r="N21" s="60">
        <f t="shared" ca="1" si="6"/>
        <v>0</v>
      </c>
      <c r="O21" s="65">
        <f t="shared" ca="1" si="7"/>
        <v>0</v>
      </c>
    </row>
    <row r="22" spans="1:16" ht="15.75" thickBot="1" x14ac:dyDescent="0.3">
      <c r="A22" s="33"/>
      <c r="B22" s="30">
        <f t="shared" si="1"/>
        <v>43638</v>
      </c>
      <c r="C22" s="97"/>
      <c r="D22" s="83"/>
      <c r="E22" s="84"/>
      <c r="F22" s="84"/>
      <c r="G22" s="85"/>
      <c r="H22" s="54">
        <f t="shared" si="2"/>
        <v>0</v>
      </c>
      <c r="I22" s="67">
        <f t="shared" si="0"/>
        <v>0</v>
      </c>
      <c r="J22" s="68">
        <f t="shared" si="3"/>
        <v>0</v>
      </c>
      <c r="K22" s="69">
        <f t="shared" ca="1" si="4"/>
        <v>0</v>
      </c>
      <c r="L22" s="70">
        <f ca="1">(WEEKDAY(B22)=1)*SUM(OFFSET(H22,,,-MIN(ROWS($3:22),7)))</f>
        <v>0</v>
      </c>
      <c r="M22" s="71">
        <f t="shared" ca="1" si="5"/>
        <v>0</v>
      </c>
      <c r="N22" s="72">
        <f t="shared" ca="1" si="6"/>
        <v>0</v>
      </c>
      <c r="O22" s="73">
        <f t="shared" ca="1" si="7"/>
        <v>0</v>
      </c>
      <c r="P22" s="129" t="str">
        <f>IF(H22&lt;&gt;0,"ASTREINTE","")</f>
        <v/>
      </c>
    </row>
    <row r="23" spans="1:16" ht="16.5" thickTop="1" thickBot="1" x14ac:dyDescent="0.3">
      <c r="A23" s="33"/>
      <c r="B23" s="31">
        <f t="shared" si="1"/>
        <v>43639</v>
      </c>
      <c r="C23" s="98"/>
      <c r="D23" s="74"/>
      <c r="E23" s="75"/>
      <c r="F23" s="75"/>
      <c r="G23" s="86"/>
      <c r="H23" s="103">
        <f t="shared" si="2"/>
        <v>0</v>
      </c>
      <c r="I23" s="100">
        <f t="shared" si="0"/>
        <v>0</v>
      </c>
      <c r="J23" s="101">
        <f t="shared" si="3"/>
        <v>0</v>
      </c>
      <c r="K23" s="105">
        <f t="shared" ca="1" si="4"/>
        <v>0</v>
      </c>
      <c r="L23" s="77">
        <f ca="1">(WEEKDAY(B23)=1)*SUM(OFFSET(H23,,,-MIN(ROWS($3:23),7)))</f>
        <v>0</v>
      </c>
      <c r="M23" s="78">
        <f t="shared" ca="1" si="5"/>
        <v>0</v>
      </c>
      <c r="N23" s="79">
        <f t="shared" ca="1" si="6"/>
        <v>0</v>
      </c>
      <c r="O23" s="80">
        <f t="shared" ca="1" si="7"/>
        <v>0</v>
      </c>
      <c r="P23" s="129" t="str">
        <f>IF(H23&lt;&gt;0,"ASTREINTE","")</f>
        <v/>
      </c>
    </row>
    <row r="24" spans="1:16" ht="15.75" thickTop="1" x14ac:dyDescent="0.25">
      <c r="A24" s="33"/>
      <c r="B24" s="29">
        <f t="shared" si="1"/>
        <v>43640</v>
      </c>
      <c r="C24" s="104"/>
      <c r="D24" s="87">
        <v>0.33333333333333331</v>
      </c>
      <c r="E24" s="88">
        <v>0.5</v>
      </c>
      <c r="F24" s="88"/>
      <c r="G24" s="89"/>
      <c r="H24" s="50">
        <f t="shared" si="2"/>
        <v>0.16666666666666669</v>
      </c>
      <c r="I24" s="62">
        <f t="shared" si="0"/>
        <v>0.16666666666666669</v>
      </c>
      <c r="J24" s="63">
        <f t="shared" si="3"/>
        <v>0</v>
      </c>
      <c r="K24" s="57">
        <f t="shared" ca="1" si="4"/>
        <v>0</v>
      </c>
      <c r="L24" s="50">
        <f ca="1">(WEEKDAY(B24)=1)*SUM(OFFSET(H24,,,-MIN(ROWS($3:24),7)))</f>
        <v>0</v>
      </c>
      <c r="M24" s="59">
        <f t="shared" ca="1" si="5"/>
        <v>0</v>
      </c>
      <c r="N24" s="60">
        <f t="shared" ca="1" si="6"/>
        <v>0</v>
      </c>
      <c r="O24" s="65">
        <f t="shared" ca="1" si="7"/>
        <v>0</v>
      </c>
    </row>
    <row r="25" spans="1:16" ht="15" x14ac:dyDescent="0.25">
      <c r="A25" s="33"/>
      <c r="B25" s="30">
        <f t="shared" si="1"/>
        <v>43641</v>
      </c>
      <c r="C25" s="97"/>
      <c r="D25" s="83"/>
      <c r="E25" s="84"/>
      <c r="F25" s="84"/>
      <c r="G25" s="85"/>
      <c r="H25" s="50">
        <f t="shared" si="2"/>
        <v>0</v>
      </c>
      <c r="I25" s="62">
        <f t="shared" si="0"/>
        <v>0</v>
      </c>
      <c r="J25" s="63">
        <f t="shared" si="3"/>
        <v>0</v>
      </c>
      <c r="K25" s="57">
        <f t="shared" ca="1" si="4"/>
        <v>0</v>
      </c>
      <c r="L25" s="64">
        <f ca="1">(WEEKDAY(B25)=1)*SUM(OFFSET(H25,,,-MIN(ROWS($3:25),7)))</f>
        <v>0</v>
      </c>
      <c r="M25" s="59">
        <f t="shared" ca="1" si="5"/>
        <v>0</v>
      </c>
      <c r="N25" s="60">
        <f t="shared" ca="1" si="6"/>
        <v>0</v>
      </c>
      <c r="O25" s="65">
        <f t="shared" ca="1" si="7"/>
        <v>0</v>
      </c>
    </row>
    <row r="26" spans="1:16" ht="15" x14ac:dyDescent="0.25">
      <c r="A26" s="33"/>
      <c r="B26" s="30">
        <f t="shared" si="1"/>
        <v>43642</v>
      </c>
      <c r="C26" s="97"/>
      <c r="D26" s="83"/>
      <c r="E26" s="84"/>
      <c r="F26" s="84"/>
      <c r="G26" s="85"/>
      <c r="H26" s="50">
        <f t="shared" si="2"/>
        <v>0</v>
      </c>
      <c r="I26" s="62">
        <f t="shared" si="0"/>
        <v>0</v>
      </c>
      <c r="J26" s="63">
        <f t="shared" si="3"/>
        <v>0</v>
      </c>
      <c r="K26" s="57">
        <f t="shared" ca="1" si="4"/>
        <v>0</v>
      </c>
      <c r="L26" s="64">
        <f ca="1">(WEEKDAY(B26)=1)*SUM(OFFSET(H26,,,-MIN(ROWS($3:26),7)))</f>
        <v>0</v>
      </c>
      <c r="M26" s="59">
        <f t="shared" ca="1" si="5"/>
        <v>0</v>
      </c>
      <c r="N26" s="60">
        <f t="shared" ca="1" si="6"/>
        <v>0</v>
      </c>
      <c r="O26" s="65">
        <f t="shared" ca="1" si="7"/>
        <v>0</v>
      </c>
    </row>
    <row r="27" spans="1:16" ht="15" x14ac:dyDescent="0.25">
      <c r="A27" s="33"/>
      <c r="B27" s="30">
        <f t="shared" si="1"/>
        <v>43643</v>
      </c>
      <c r="C27" s="97"/>
      <c r="D27" s="83"/>
      <c r="E27" s="84"/>
      <c r="F27" s="84"/>
      <c r="G27" s="85"/>
      <c r="H27" s="50">
        <f t="shared" si="2"/>
        <v>0</v>
      </c>
      <c r="I27" s="62">
        <f t="shared" si="0"/>
        <v>0</v>
      </c>
      <c r="J27" s="63">
        <f t="shared" si="3"/>
        <v>0</v>
      </c>
      <c r="K27" s="57">
        <f t="shared" ca="1" si="4"/>
        <v>0</v>
      </c>
      <c r="L27" s="64">
        <f ca="1">(WEEKDAY(B27)=1)*SUM(OFFSET(H27,,,-MIN(ROWS($3:27),7)))</f>
        <v>0</v>
      </c>
      <c r="M27" s="59">
        <f t="shared" ca="1" si="5"/>
        <v>0</v>
      </c>
      <c r="N27" s="60">
        <f t="shared" ca="1" si="6"/>
        <v>0</v>
      </c>
      <c r="O27" s="65">
        <f t="shared" ca="1" si="7"/>
        <v>0</v>
      </c>
    </row>
    <row r="28" spans="1:16" ht="15" x14ac:dyDescent="0.25">
      <c r="A28" s="33"/>
      <c r="B28" s="30">
        <f t="shared" si="1"/>
        <v>43644</v>
      </c>
      <c r="C28" s="97"/>
      <c r="D28" s="83"/>
      <c r="E28" s="84"/>
      <c r="F28" s="84"/>
      <c r="G28" s="85"/>
      <c r="H28" s="50">
        <f t="shared" si="2"/>
        <v>0</v>
      </c>
      <c r="I28" s="62">
        <f t="shared" si="0"/>
        <v>0</v>
      </c>
      <c r="J28" s="63">
        <f t="shared" si="3"/>
        <v>0</v>
      </c>
      <c r="K28" s="57">
        <f t="shared" ca="1" si="4"/>
        <v>0</v>
      </c>
      <c r="L28" s="64">
        <f ca="1">(WEEKDAY(B28)=1)*SUM(OFFSET(H28,,,-MIN(ROWS($3:28),7)))</f>
        <v>0</v>
      </c>
      <c r="M28" s="59">
        <f t="shared" ca="1" si="5"/>
        <v>0</v>
      </c>
      <c r="N28" s="60">
        <f t="shared" ca="1" si="6"/>
        <v>0</v>
      </c>
      <c r="O28" s="65">
        <f t="shared" ca="1" si="7"/>
        <v>0</v>
      </c>
    </row>
    <row r="29" spans="1:16" ht="15.75" thickBot="1" x14ac:dyDescent="0.3">
      <c r="A29" s="33"/>
      <c r="B29" s="30">
        <f t="shared" si="1"/>
        <v>43645</v>
      </c>
      <c r="C29" s="97"/>
      <c r="D29" s="83">
        <v>0.33333333333333331</v>
      </c>
      <c r="E29" s="84">
        <v>0.5</v>
      </c>
      <c r="F29" s="84"/>
      <c r="G29" s="85"/>
      <c r="H29" s="54">
        <f t="shared" si="2"/>
        <v>0.16666666666666669</v>
      </c>
      <c r="I29" s="67">
        <f t="shared" si="0"/>
        <v>0.16666666666666669</v>
      </c>
      <c r="J29" s="68">
        <f t="shared" si="3"/>
        <v>0</v>
      </c>
      <c r="K29" s="69">
        <f t="shared" ca="1" si="4"/>
        <v>0</v>
      </c>
      <c r="L29" s="70">
        <f ca="1">(WEEKDAY(B29)=1)*SUM(OFFSET(H29,,,-MIN(ROWS($3:29),7)))</f>
        <v>0</v>
      </c>
      <c r="M29" s="71">
        <f t="shared" ca="1" si="5"/>
        <v>0</v>
      </c>
      <c r="N29" s="72">
        <f t="shared" ca="1" si="6"/>
        <v>0</v>
      </c>
      <c r="O29" s="73">
        <f t="shared" ca="1" si="7"/>
        <v>0</v>
      </c>
      <c r="P29" s="129" t="str">
        <f>IF(H29&lt;&gt;0,"ASTREINTE","")</f>
        <v>ASTREINTE</v>
      </c>
    </row>
    <row r="30" spans="1:16" ht="16.5" thickTop="1" thickBot="1" x14ac:dyDescent="0.3">
      <c r="A30" s="33"/>
      <c r="B30" s="31">
        <f t="shared" si="1"/>
        <v>43646</v>
      </c>
      <c r="C30" s="98"/>
      <c r="D30" s="74"/>
      <c r="E30" s="75"/>
      <c r="F30" s="75"/>
      <c r="G30" s="86"/>
      <c r="H30" s="103">
        <f t="shared" si="2"/>
        <v>0</v>
      </c>
      <c r="I30" s="100">
        <f t="shared" si="0"/>
        <v>0</v>
      </c>
      <c r="J30" s="101">
        <f t="shared" si="3"/>
        <v>0</v>
      </c>
      <c r="K30" s="105">
        <f t="shared" ca="1" si="4"/>
        <v>0</v>
      </c>
      <c r="L30" s="77">
        <f ca="1">(WEEKDAY(B30)=1)*SUM(OFFSET(H30,,,-MIN(ROWS($3:30),7)))</f>
        <v>0.33333333333333337</v>
      </c>
      <c r="M30" s="78">
        <f t="shared" ca="1" si="5"/>
        <v>0.33333333333333337</v>
      </c>
      <c r="N30" s="79">
        <f t="shared" ca="1" si="6"/>
        <v>0</v>
      </c>
      <c r="O30" s="80">
        <f t="shared" ca="1" si="7"/>
        <v>0</v>
      </c>
      <c r="P30" s="129" t="str">
        <f>IF(H30&lt;&gt;0,"ASTREINTE","")</f>
        <v/>
      </c>
    </row>
    <row r="31" spans="1:16" ht="15.75" thickTop="1" x14ac:dyDescent="0.25">
      <c r="A31" s="33"/>
      <c r="B31" s="29">
        <f t="shared" si="1"/>
        <v>43647</v>
      </c>
      <c r="C31" s="104"/>
      <c r="D31" s="87"/>
      <c r="E31" s="88"/>
      <c r="F31" s="88"/>
      <c r="G31" s="89"/>
      <c r="H31" s="50">
        <f t="shared" si="2"/>
        <v>0</v>
      </c>
      <c r="I31" s="62">
        <f t="shared" si="0"/>
        <v>0</v>
      </c>
      <c r="J31" s="63">
        <f t="shared" si="3"/>
        <v>0</v>
      </c>
      <c r="K31" s="57">
        <f t="shared" ca="1" si="4"/>
        <v>0</v>
      </c>
      <c r="L31" s="50">
        <f ca="1">(WEEKDAY(B31)=1)*SUM(OFFSET(H31,,,-MIN(ROWS($3:31),7)))</f>
        <v>0</v>
      </c>
      <c r="M31" s="59">
        <f t="shared" ca="1" si="5"/>
        <v>0</v>
      </c>
      <c r="N31" s="60">
        <f t="shared" ca="1" si="6"/>
        <v>0</v>
      </c>
      <c r="O31" s="65">
        <f t="shared" ca="1" si="7"/>
        <v>0</v>
      </c>
    </row>
    <row r="32" spans="1:16" ht="15" x14ac:dyDescent="0.25">
      <c r="A32" s="33"/>
      <c r="B32" s="30">
        <f t="shared" si="1"/>
        <v>43648</v>
      </c>
      <c r="C32" s="97"/>
      <c r="D32" s="83"/>
      <c r="E32" s="84"/>
      <c r="F32" s="84"/>
      <c r="G32" s="85"/>
      <c r="H32" s="50">
        <f t="shared" si="2"/>
        <v>0</v>
      </c>
      <c r="I32" s="62">
        <f t="shared" si="0"/>
        <v>0</v>
      </c>
      <c r="J32" s="63">
        <f t="shared" si="3"/>
        <v>0</v>
      </c>
      <c r="K32" s="57">
        <f t="shared" ca="1" si="4"/>
        <v>0</v>
      </c>
      <c r="L32" s="64">
        <f ca="1">(WEEKDAY(B32)=1)*SUM(OFFSET(H32,,,-MIN(ROWS($3:32),7)))</f>
        <v>0</v>
      </c>
      <c r="M32" s="59">
        <f t="shared" ca="1" si="5"/>
        <v>0</v>
      </c>
      <c r="N32" s="60">
        <f t="shared" ca="1" si="6"/>
        <v>0</v>
      </c>
      <c r="O32" s="65">
        <f t="shared" ca="1" si="7"/>
        <v>0</v>
      </c>
    </row>
    <row r="33" spans="1:16" ht="15" x14ac:dyDescent="0.25">
      <c r="A33" s="33"/>
      <c r="B33" s="30">
        <f t="shared" si="1"/>
        <v>43649</v>
      </c>
      <c r="C33" s="97"/>
      <c r="D33" s="83"/>
      <c r="E33" s="84"/>
      <c r="F33" s="84"/>
      <c r="G33" s="85"/>
      <c r="H33" s="50">
        <f t="shared" si="2"/>
        <v>0</v>
      </c>
      <c r="I33" s="62">
        <f t="shared" si="0"/>
        <v>0</v>
      </c>
      <c r="J33" s="63">
        <f t="shared" si="3"/>
        <v>0</v>
      </c>
      <c r="K33" s="57">
        <f t="shared" ca="1" si="4"/>
        <v>0</v>
      </c>
      <c r="L33" s="64">
        <f ca="1">(WEEKDAY(B33)=1)*SUM(OFFSET(H33,,,-MIN(ROWS($3:33),7)))</f>
        <v>0</v>
      </c>
      <c r="M33" s="59">
        <f t="shared" ca="1" si="5"/>
        <v>0</v>
      </c>
      <c r="N33" s="60">
        <f t="shared" ca="1" si="6"/>
        <v>0</v>
      </c>
      <c r="O33" s="65">
        <f t="shared" ca="1" si="7"/>
        <v>0</v>
      </c>
    </row>
    <row r="34" spans="1:16" ht="15" x14ac:dyDescent="0.25">
      <c r="A34" s="33"/>
      <c r="B34" s="30">
        <f t="shared" si="1"/>
        <v>43650</v>
      </c>
      <c r="C34" s="97"/>
      <c r="D34" s="83"/>
      <c r="E34" s="84"/>
      <c r="F34" s="84"/>
      <c r="G34" s="85"/>
      <c r="H34" s="50">
        <f t="shared" si="2"/>
        <v>0</v>
      </c>
      <c r="I34" s="62">
        <f t="shared" si="0"/>
        <v>0</v>
      </c>
      <c r="J34" s="63">
        <f t="shared" si="3"/>
        <v>0</v>
      </c>
      <c r="K34" s="57">
        <f t="shared" ca="1" si="4"/>
        <v>0</v>
      </c>
      <c r="L34" s="64">
        <f ca="1">(WEEKDAY(B34)=1)*SUM(OFFSET(H34,,,-MIN(ROWS($3:34),7)))</f>
        <v>0</v>
      </c>
      <c r="M34" s="59">
        <f t="shared" ca="1" si="5"/>
        <v>0</v>
      </c>
      <c r="N34" s="60">
        <f t="shared" ca="1" si="6"/>
        <v>0</v>
      </c>
      <c r="O34" s="65">
        <f t="shared" ca="1" si="7"/>
        <v>0</v>
      </c>
    </row>
    <row r="35" spans="1:16" ht="15" x14ac:dyDescent="0.25">
      <c r="A35" s="33"/>
      <c r="B35" s="30">
        <f t="shared" si="1"/>
        <v>43651</v>
      </c>
      <c r="C35" s="97"/>
      <c r="D35" s="83"/>
      <c r="E35" s="84"/>
      <c r="F35" s="84"/>
      <c r="G35" s="85"/>
      <c r="H35" s="50">
        <f t="shared" si="2"/>
        <v>0</v>
      </c>
      <c r="I35" s="62">
        <f t="shared" si="0"/>
        <v>0</v>
      </c>
      <c r="J35" s="63">
        <f t="shared" si="3"/>
        <v>0</v>
      </c>
      <c r="K35" s="57">
        <f t="shared" ca="1" si="4"/>
        <v>0</v>
      </c>
      <c r="L35" s="64">
        <f ca="1">(WEEKDAY(B35)=1)*SUM(OFFSET(H35,,,-MIN(ROWS($3:35),7)))</f>
        <v>0</v>
      </c>
      <c r="M35" s="59">
        <f t="shared" ca="1" si="5"/>
        <v>0</v>
      </c>
      <c r="N35" s="60">
        <f t="shared" ca="1" si="6"/>
        <v>0</v>
      </c>
      <c r="O35" s="65">
        <f t="shared" ca="1" si="7"/>
        <v>0</v>
      </c>
    </row>
    <row r="36" spans="1:16" ht="15.75" thickBot="1" x14ac:dyDescent="0.3">
      <c r="A36" s="33"/>
      <c r="B36" s="30">
        <f t="shared" si="1"/>
        <v>43652</v>
      </c>
      <c r="C36" s="97"/>
      <c r="D36" s="83"/>
      <c r="E36" s="84"/>
      <c r="F36" s="84"/>
      <c r="G36" s="85"/>
      <c r="H36" s="54">
        <f t="shared" si="2"/>
        <v>0</v>
      </c>
      <c r="I36" s="67">
        <f t="shared" si="0"/>
        <v>0</v>
      </c>
      <c r="J36" s="68">
        <f t="shared" si="3"/>
        <v>0</v>
      </c>
      <c r="K36" s="69">
        <f t="shared" ca="1" si="4"/>
        <v>0</v>
      </c>
      <c r="L36" s="70">
        <f ca="1">(WEEKDAY(B36)=1)*SUM(OFFSET(H36,,,-MIN(ROWS($3:36),7)))</f>
        <v>0</v>
      </c>
      <c r="M36" s="71">
        <f t="shared" ca="1" si="5"/>
        <v>0</v>
      </c>
      <c r="N36" s="72">
        <f t="shared" ca="1" si="6"/>
        <v>0</v>
      </c>
      <c r="O36" s="90">
        <f t="shared" ca="1" si="7"/>
        <v>0</v>
      </c>
      <c r="P36" s="129" t="str">
        <f>IF(H36&lt;&gt;0,"ASTREINTE","")</f>
        <v/>
      </c>
    </row>
    <row r="37" spans="1:16" ht="16.5" thickTop="1" thickBot="1" x14ac:dyDescent="0.3">
      <c r="A37" s="33"/>
      <c r="B37" s="32">
        <f t="shared" si="1"/>
        <v>43653</v>
      </c>
      <c r="C37" s="97"/>
      <c r="D37" s="83"/>
      <c r="E37" s="84"/>
      <c r="F37" s="84"/>
      <c r="G37" s="85"/>
      <c r="H37" s="103">
        <f t="shared" si="2"/>
        <v>0</v>
      </c>
      <c r="I37" s="100">
        <f t="shared" si="0"/>
        <v>0</v>
      </c>
      <c r="J37" s="101">
        <f t="shared" si="3"/>
        <v>0</v>
      </c>
      <c r="K37" s="105">
        <f t="shared" ca="1" si="4"/>
        <v>0</v>
      </c>
      <c r="L37" s="77">
        <f ca="1">(WEEKDAY(B37)=1)*SUM(OFFSET(H37,,,-MIN(ROWS($3:37),7)))</f>
        <v>0</v>
      </c>
      <c r="M37" s="78">
        <f t="shared" ca="1" si="5"/>
        <v>0</v>
      </c>
      <c r="N37" s="79">
        <f t="shared" ca="1" si="6"/>
        <v>0</v>
      </c>
      <c r="O37" s="80">
        <f t="shared" ca="1" si="7"/>
        <v>0</v>
      </c>
      <c r="P37" s="129" t="str">
        <f>IF(H37&lt;&gt;0,"ASTREINTE","")</f>
        <v/>
      </c>
    </row>
    <row r="38" spans="1:16" ht="16.5" thickTop="1" thickBot="1" x14ac:dyDescent="0.3">
      <c r="A38" s="33"/>
      <c r="B38" s="19" t="s">
        <v>12</v>
      </c>
      <c r="C38" s="91"/>
      <c r="D38" s="91"/>
      <c r="E38" s="91"/>
      <c r="F38" s="91"/>
      <c r="G38" s="91"/>
      <c r="H38" s="92">
        <f t="shared" ref="H38:O38" si="8">SUM(H3:H37)</f>
        <v>0.50000000000000011</v>
      </c>
      <c r="I38" s="92">
        <f t="shared" si="8"/>
        <v>0.50000000000000011</v>
      </c>
      <c r="J38" s="92">
        <f t="shared" si="8"/>
        <v>0</v>
      </c>
      <c r="K38" s="92">
        <f t="shared" ca="1" si="8"/>
        <v>8.333333333333337E-2</v>
      </c>
      <c r="L38" s="93">
        <f ca="1">SUM(L3:L37)</f>
        <v>0.50000000000000011</v>
      </c>
      <c r="M38" s="93">
        <f t="shared" ca="1" si="8"/>
        <v>0.50000000000000011</v>
      </c>
      <c r="N38" s="93">
        <f t="shared" ca="1" si="8"/>
        <v>0</v>
      </c>
      <c r="O38" s="94">
        <f t="shared" ca="1" si="8"/>
        <v>0</v>
      </c>
    </row>
    <row r="39" spans="1:16" ht="14.25" thickTop="1" thickBot="1" x14ac:dyDescent="0.3">
      <c r="A39" s="34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</row>
    <row r="40" spans="1:16" ht="17.25" thickTop="1" thickBot="1" x14ac:dyDescent="0.3">
      <c r="A40" s="34"/>
      <c r="B40" s="11" t="s">
        <v>13</v>
      </c>
      <c r="C40" s="21"/>
      <c r="D40" s="22"/>
      <c r="E40" s="22"/>
      <c r="F40" s="22"/>
      <c r="G40" s="22"/>
      <c r="H40" s="12">
        <f>H38</f>
        <v>0.50000000000000011</v>
      </c>
      <c r="I40" s="119">
        <f>SUM(I38:J38)</f>
        <v>0.50000000000000011</v>
      </c>
      <c r="J40" s="120"/>
      <c r="K40" s="23"/>
      <c r="L40" s="12">
        <f ca="1">L38</f>
        <v>0.50000000000000011</v>
      </c>
      <c r="M40" s="119">
        <f ca="1">SUM(M38:O38)</f>
        <v>0.50000000000000011</v>
      </c>
      <c r="N40" s="121"/>
      <c r="O40" s="122"/>
    </row>
    <row r="41" spans="1:16" ht="13.5" thickTop="1" x14ac:dyDescent="0.25"/>
  </sheetData>
  <mergeCells count="3">
    <mergeCell ref="I40:J40"/>
    <mergeCell ref="M40:O40"/>
    <mergeCell ref="A3:A16"/>
  </mergeCells>
  <conditionalFormatting sqref="B31:K37">
    <cfRule type="expression" dxfId="4" priority="7">
      <formula>MONTH($B$34)&lt;&gt;MONTH($B$22)</formula>
    </cfRule>
  </conditionalFormatting>
  <conditionalFormatting sqref="B3:K37">
    <cfRule type="expression" dxfId="3" priority="9">
      <formula>WEEKDAY($B3)=1</formula>
    </cfRule>
  </conditionalFormatting>
  <conditionalFormatting sqref="C3:C11 C13:C15 C20:C29 C17:C18 C31:C37">
    <cfRule type="expression" dxfId="2" priority="5">
      <formula>AND(COUNTIF(Fer,B3)=0,C3&lt;&gt;"")</formula>
    </cfRule>
  </conditionalFormatting>
  <conditionalFormatting sqref="B3:C15 B17:C29 B31:C37">
    <cfRule type="expression" dxfId="1" priority="3">
      <formula>COUNTIF(Fer,$B3)</formula>
    </cfRule>
  </conditionalFormatting>
  <conditionalFormatting sqref="B3:K15 B17:K29 B31:K37">
    <cfRule type="expression" dxfId="0" priority="1">
      <formula>NOT(MOD(ROW(),2))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96793-238E-4F19-A9FE-8DBD2C7D507C}">
  <sheetPr codeName="Feuil11"/>
  <dimension ref="A1:I13"/>
  <sheetViews>
    <sheetView tabSelected="1" workbookViewId="0">
      <selection activeCell="G3" sqref="G3"/>
    </sheetView>
  </sheetViews>
  <sheetFormatPr baseColWidth="10" defaultRowHeight="15" x14ac:dyDescent="0.25"/>
  <cols>
    <col min="1" max="1" width="14.140625" bestFit="1" customWidth="1"/>
    <col min="6" max="6" width="19.5703125" customWidth="1"/>
  </cols>
  <sheetData>
    <row r="1" spans="1:9" ht="15.75" x14ac:dyDescent="0.25">
      <c r="A1" s="111"/>
      <c r="B1" s="110"/>
    </row>
    <row r="2" spans="1:9" x14ac:dyDescent="0.25">
      <c r="A2" s="113"/>
      <c r="B2" s="114">
        <v>0.25</v>
      </c>
      <c r="C2" s="114">
        <v>0.5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 x14ac:dyDescent="0.25">
      <c r="A3" t="s">
        <v>44</v>
      </c>
      <c r="B3" s="115">
        <f ca="1">MODELE!D1</f>
        <v>0</v>
      </c>
      <c r="C3" s="115">
        <f ca="1">MODELE!G1</f>
        <v>0</v>
      </c>
      <c r="D3" s="115">
        <f>MODELE!K1</f>
        <v>0</v>
      </c>
      <c r="E3" s="115">
        <f ca="1">MODELE!O1</f>
        <v>2.0000000000000009</v>
      </c>
      <c r="F3" t="str">
        <f>IF(MODELE!P8="ASTREINTE",DAY(MODELE!B8),"")
&amp; IF(MODELE!P9="ASTREINTE","-" &amp; DAY(MODELE!B9),"")
&amp; IF(MODELE!P15="ASTREINTE","-" &amp; DAY(MODELE!B15),"")
&amp; IF(MODELE!P16="ASTREINTE","-" &amp; DAY(MODELE!B16),"")
&amp; IF(MODELE!P22="ASTREINTE","-" &amp; DAY(MODELE!B22),"")
&amp; IF(MODELE!P23="ASTREINTE","-" &amp; DAY(MODELE!B23),"")
&amp; IF(MODELE!P29="ASTREINTE","-" &amp; DAY(MODELE!B29),"")
&amp; IF(MODELE!P30="ASTREINTE","-" &amp; DAY(MODELE!B30),"")</f>
        <v>8-9-29</v>
      </c>
      <c r="G3" s="116">
        <f>(LEN(F3)-LEN(SUBSTITUTE(F3,",",""))+1)*40</f>
        <v>40</v>
      </c>
      <c r="H3" s="118"/>
      <c r="I3" t="str">
        <f>IF(MODELE!P3="CONGE",DAY(MODELE!B3),"")
&amp; IF(MODELE!P4="CONGE","-" &amp; DAY(MODELE!B4),"")&amp; IF(MODELE!P5="CONGE","-" &amp; DAY(MODELE!B5),"")&amp; IF(MODELE!P6="CONGE","-" &amp; DAY(MODELE!B6),"")&amp; IF(MODELE!P7="CONGE","-" &amp; DAY(MODELE!B7),"")</f>
        <v>3-4-7</v>
      </c>
    </row>
    <row r="4" spans="1:9" x14ac:dyDescent="0.25">
      <c r="B4" s="115"/>
      <c r="C4" s="115"/>
      <c r="D4" s="115"/>
      <c r="E4" s="115"/>
      <c r="G4" s="116"/>
      <c r="H4" s="118"/>
    </row>
    <row r="5" spans="1:9" x14ac:dyDescent="0.25">
      <c r="B5" s="115"/>
      <c r="C5" s="115"/>
      <c r="D5" s="115"/>
      <c r="E5" s="115"/>
      <c r="G5" s="116"/>
      <c r="H5" s="118"/>
    </row>
    <row r="6" spans="1:9" x14ac:dyDescent="0.25">
      <c r="B6" s="115"/>
      <c r="C6" s="115"/>
      <c r="D6" s="115"/>
      <c r="E6" s="115"/>
      <c r="G6" s="116"/>
      <c r="H6" s="118"/>
    </row>
    <row r="7" spans="1:9" x14ac:dyDescent="0.25">
      <c r="A7" s="112"/>
      <c r="B7" s="115"/>
      <c r="C7" s="115"/>
      <c r="D7" s="115"/>
      <c r="E7" s="115"/>
      <c r="G7" s="116"/>
      <c r="H7" s="118"/>
    </row>
    <row r="8" spans="1:9" x14ac:dyDescent="0.25">
      <c r="B8" s="115"/>
      <c r="C8" s="115"/>
      <c r="D8" s="115"/>
      <c r="E8" s="115"/>
      <c r="G8" s="116"/>
      <c r="H8" s="118"/>
    </row>
    <row r="9" spans="1:9" x14ac:dyDescent="0.25">
      <c r="B9" s="115"/>
      <c r="C9" s="115"/>
      <c r="D9" s="115"/>
      <c r="E9" s="115"/>
      <c r="G9" s="116"/>
    </row>
    <row r="10" spans="1:9" x14ac:dyDescent="0.25">
      <c r="B10" s="115"/>
      <c r="C10" s="115"/>
      <c r="D10" s="115"/>
      <c r="E10" s="115"/>
      <c r="G10" s="116"/>
    </row>
    <row r="11" spans="1:9" x14ac:dyDescent="0.25">
      <c r="B11" s="115"/>
      <c r="C11" s="115"/>
      <c r="D11" s="115"/>
      <c r="E11" s="115"/>
      <c r="G11" s="116"/>
    </row>
    <row r="12" spans="1:9" x14ac:dyDescent="0.25">
      <c r="B12" s="115"/>
      <c r="C12" s="115"/>
      <c r="D12" s="115"/>
      <c r="E12" s="115"/>
      <c r="G12" s="116"/>
    </row>
    <row r="13" spans="1:9" x14ac:dyDescent="0.25">
      <c r="B13" s="115"/>
      <c r="C13" s="115"/>
      <c r="D13" s="115"/>
      <c r="E13" s="115"/>
      <c r="G13" s="116"/>
    </row>
  </sheetData>
  <phoneticPr fontId="25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B16"/>
  <sheetViews>
    <sheetView workbookViewId="0">
      <selection activeCell="B15" sqref="B15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2" x14ac:dyDescent="0.25">
      <c r="A1" s="1"/>
      <c r="B1" s="2">
        <f ca="1">YEAR(TODAY())</f>
        <v>2019</v>
      </c>
    </row>
    <row r="2" spans="1:2" x14ac:dyDescent="0.25">
      <c r="A2" s="4" t="s">
        <v>14</v>
      </c>
      <c r="B2" s="5">
        <f ca="1">DATE(B1,1,1)</f>
        <v>43466</v>
      </c>
    </row>
    <row r="3" spans="1:2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2" x14ac:dyDescent="0.25">
      <c r="A4" s="4" t="s">
        <v>16</v>
      </c>
      <c r="B4" s="5">
        <f ca="1">B3+1</f>
        <v>43577</v>
      </c>
    </row>
    <row r="5" spans="1:2" x14ac:dyDescent="0.25">
      <c r="A5" s="4" t="s">
        <v>17</v>
      </c>
      <c r="B5" s="5">
        <f ca="1">DATE(B1,5,1)</f>
        <v>43586</v>
      </c>
    </row>
    <row r="6" spans="1:2" x14ac:dyDescent="0.25">
      <c r="A6" s="4" t="s">
        <v>18</v>
      </c>
      <c r="B6" s="5">
        <f ca="1">DATE(B1,5,8)</f>
        <v>43593</v>
      </c>
    </row>
    <row r="7" spans="1:2" x14ac:dyDescent="0.25">
      <c r="A7" s="4" t="s">
        <v>19</v>
      </c>
      <c r="B7" s="5">
        <f ca="1">IF(B5=B4+38,,B4+38)</f>
        <v>43615</v>
      </c>
    </row>
    <row r="8" spans="1:2" x14ac:dyDescent="0.25">
      <c r="A8" s="4" t="s">
        <v>20</v>
      </c>
      <c r="B8" s="5">
        <f ca="1">B3+49</f>
        <v>43625</v>
      </c>
    </row>
    <row r="9" spans="1:2" x14ac:dyDescent="0.25">
      <c r="A9" s="4" t="s">
        <v>21</v>
      </c>
      <c r="B9" s="5">
        <f ca="1">B8+1</f>
        <v>43626</v>
      </c>
    </row>
    <row r="10" spans="1:2" x14ac:dyDescent="0.25">
      <c r="A10" s="4" t="s">
        <v>22</v>
      </c>
      <c r="B10" s="5">
        <f ca="1">DATE(B1,7,14)</f>
        <v>43660</v>
      </c>
    </row>
    <row r="11" spans="1:2" x14ac:dyDescent="0.25">
      <c r="A11" s="4" t="s">
        <v>23</v>
      </c>
      <c r="B11" s="5">
        <f ca="1">DATE(B1,8,15)</f>
        <v>43692</v>
      </c>
    </row>
    <row r="12" spans="1:2" x14ac:dyDescent="0.25">
      <c r="A12" s="4" t="s">
        <v>24</v>
      </c>
      <c r="B12" s="5">
        <f ca="1">DATE(B1,11,1)</f>
        <v>43770</v>
      </c>
    </row>
    <row r="13" spans="1:2" x14ac:dyDescent="0.25">
      <c r="A13" s="4" t="s">
        <v>25</v>
      </c>
      <c r="B13" s="5">
        <f ca="1">DATE(B1,11,11)</f>
        <v>43780</v>
      </c>
    </row>
    <row r="14" spans="1:2" x14ac:dyDescent="0.25">
      <c r="A14" s="4" t="s">
        <v>26</v>
      </c>
      <c r="B14" s="6">
        <f ca="1">DATE(B1,12,25)</f>
        <v>43824</v>
      </c>
    </row>
    <row r="15" spans="1:2" x14ac:dyDescent="0.25">
      <c r="A15" s="4" t="s">
        <v>27</v>
      </c>
      <c r="B15" s="7"/>
    </row>
    <row r="16" spans="1:2" x14ac:dyDescent="0.25">
      <c r="A16" s="4" t="s">
        <v>28</v>
      </c>
      <c r="B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MODELE</vt:lpstr>
      <vt:lpstr>VARIABLES</vt:lpstr>
      <vt:lpstr>Fériés</vt:lpstr>
      <vt:lpstr>MODELE!Fer</vt:lpstr>
      <vt:lpstr>HF</vt:lpstr>
      <vt:lpstr>MODELE!HJ</vt:lpstr>
      <vt:lpstr>MODELE!HN</vt:lpstr>
      <vt:lpstr>MODELE!HS_1</vt:lpstr>
      <vt:lpstr>MODELE!HS_2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</dc:creator>
  <cp:lastModifiedBy>PCSE1</cp:lastModifiedBy>
  <dcterms:created xsi:type="dcterms:W3CDTF">2019-05-22T07:35:51Z</dcterms:created>
  <dcterms:modified xsi:type="dcterms:W3CDTF">2019-06-21T13:29:47Z</dcterms:modified>
</cp:coreProperties>
</file>