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omments12.xml" ContentType="application/vnd.openxmlformats-officedocument.spreadsheetml.comments+xml"/>
  <Override PartName="/xl/comments1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codeName="ThisWorkbook"/>
  <mc:AlternateContent xmlns:mc="http://schemas.openxmlformats.org/markup-compatibility/2006">
    <mc:Choice Requires="x15">
      <x15ac:absPath xmlns:x15ac="http://schemas.microsoft.com/office/spreadsheetml/2010/11/ac" url="\\192.168.1.254\Commun\JEROME\DOSSIER HEURES\"/>
    </mc:Choice>
  </mc:AlternateContent>
  <xr:revisionPtr revIDLastSave="0" documentId="8_{5A6895BD-973F-432C-9604-A4AD696980D8}" xr6:coauthVersionLast="43" xr6:coauthVersionMax="43" xr10:uidLastSave="{00000000-0000-0000-0000-000000000000}"/>
  <bookViews>
    <workbookView xWindow="-120" yWindow="-120" windowWidth="29040" windowHeight="15840" tabRatio="726" activeTab="12" xr2:uid="{00000000-000D-0000-FFFF-FFFF00000000}"/>
  </bookViews>
  <sheets>
    <sheet name="MODELE" sheetId="2" r:id="rId1"/>
    <sheet name="BRICE" sheetId="4" r:id="rId2"/>
    <sheet name="PATRICK" sheetId="5" r:id="rId3"/>
    <sheet name="REMY" sheetId="6" r:id="rId4"/>
    <sheet name="ALEXANDRE" sheetId="7" r:id="rId5"/>
    <sheet name="THIERRY" sheetId="8" r:id="rId6"/>
    <sheet name="AYMERIC" sheetId="9" r:id="rId7"/>
    <sheet name="DANIEL" sheetId="10" r:id="rId8"/>
    <sheet name="PATRICE" sheetId="11" r:id="rId9"/>
    <sheet name="GABRIEL" sheetId="12" r:id="rId10"/>
    <sheet name="HENRI" sheetId="14" r:id="rId11"/>
    <sheet name="GUILLAUME" sheetId="15" r:id="rId12"/>
    <sheet name="VARIABLES" sheetId="16" r:id="rId13"/>
    <sheet name="Fériés" sheetId="3" r:id="rId14"/>
  </sheets>
  <definedNames>
    <definedName name="Fer" localSheetId="4">Fériés!$B$2:$B$16</definedName>
    <definedName name="Fer" localSheetId="6">Fériés!$B$2:$B$16</definedName>
    <definedName name="Fer" localSheetId="1">Fériés!$B$2:$B$16</definedName>
    <definedName name="Fer" localSheetId="7">Fériés!$B$2:$B$16</definedName>
    <definedName name="Fer" localSheetId="9">Fériés!$B$2:$B$16</definedName>
    <definedName name="Fer" localSheetId="11">Fériés!$B$2:$B$16</definedName>
    <definedName name="Fer" localSheetId="10">Fériés!$B$2:$B$16</definedName>
    <definedName name="Fer" localSheetId="0">Fériés!$B$2:$B$16</definedName>
    <definedName name="Fer" localSheetId="8">Fériés!$B$2:$B$16</definedName>
    <definedName name="Fer" localSheetId="2">Fériés!$B$2:$B$16</definedName>
    <definedName name="Fer" localSheetId="3">Fériés!$B$2:$B$16</definedName>
    <definedName name="Fer" localSheetId="5">Fériés!$B$2:$B$16</definedName>
    <definedName name="HF" localSheetId="4">ALEXANDRE!$R$7</definedName>
    <definedName name="HF" localSheetId="6">AYMERIC!$R$7</definedName>
    <definedName name="HF" localSheetId="1">BRICE!$R$7</definedName>
    <definedName name="HF" localSheetId="7">DANIEL!$R$7</definedName>
    <definedName name="HF" localSheetId="9">GABRIEL!$R$7</definedName>
    <definedName name="HF" localSheetId="11">GUILLAUME!$R$7</definedName>
    <definedName name="HF" localSheetId="10">HENRI!$R$7</definedName>
    <definedName name="HF" localSheetId="8">PATRICE!$R$7</definedName>
    <definedName name="HF" localSheetId="2">PATRICK!$R$7</definedName>
    <definedName name="HF" localSheetId="3">REMY!$R$7</definedName>
    <definedName name="HF" localSheetId="5">THIERRY!$R$7</definedName>
    <definedName name="HF">MODELE!$R$7</definedName>
    <definedName name="HJ" localSheetId="4">ALEXANDRE!$R$3</definedName>
    <definedName name="HJ" localSheetId="6">AYMERIC!$R$3</definedName>
    <definedName name="HJ" localSheetId="1">BRICE!$R$3</definedName>
    <definedName name="HJ" localSheetId="7">DANIEL!$R$3</definedName>
    <definedName name="HJ" localSheetId="9">GABRIEL!$R$3</definedName>
    <definedName name="HJ" localSheetId="11">GUILLAUME!$R$3</definedName>
    <definedName name="HJ" localSheetId="10">HENRI!$R$3</definedName>
    <definedName name="HJ" localSheetId="0">MODELE!$R$3</definedName>
    <definedName name="HJ" localSheetId="8">PATRICE!$R$3</definedName>
    <definedName name="HJ" localSheetId="2">PATRICK!$R$3</definedName>
    <definedName name="HJ" localSheetId="3">REMY!$R$3</definedName>
    <definedName name="HJ" localSheetId="5">THIERRY!$R$3</definedName>
    <definedName name="HN" localSheetId="4">ALEXANDRE!$R$4</definedName>
    <definedName name="HN" localSheetId="6">AYMERIC!$R$4</definedName>
    <definedName name="HN" localSheetId="1">BRICE!$R$4</definedName>
    <definedName name="HN" localSheetId="7">DANIEL!$R$4</definedName>
    <definedName name="HN" localSheetId="9">GABRIEL!$R$4</definedName>
    <definedName name="HN" localSheetId="11">GUILLAUME!$R$4</definedName>
    <definedName name="HN" localSheetId="10">HENRI!$R$4</definedName>
    <definedName name="HN" localSheetId="0">MODELE!$R$4</definedName>
    <definedName name="HN" localSheetId="8">PATRICE!$R$4</definedName>
    <definedName name="HN" localSheetId="2">PATRICK!$R$4</definedName>
    <definedName name="HN" localSheetId="3">REMY!$R$4</definedName>
    <definedName name="HN" localSheetId="5">THIERRY!$R$4</definedName>
    <definedName name="HS_1" localSheetId="4">ALEXANDRE!$R$5</definedName>
    <definedName name="HS_1" localSheetId="6">AYMERIC!$R$5</definedName>
    <definedName name="HS_1" localSheetId="1">BRICE!$R$5</definedName>
    <definedName name="HS_1" localSheetId="7">DANIEL!$R$5</definedName>
    <definedName name="HS_1" localSheetId="9">GABRIEL!$R$5</definedName>
    <definedName name="HS_1" localSheetId="11">GUILLAUME!$R$5</definedName>
    <definedName name="HS_1" localSheetId="10">HENRI!$R$5</definedName>
    <definedName name="HS_1" localSheetId="0">MODELE!$R$5</definedName>
    <definedName name="HS_1" localSheetId="8">PATRICE!$R$5</definedName>
    <definedName name="HS_1" localSheetId="2">PATRICK!$R$5</definedName>
    <definedName name="HS_1" localSheetId="3">REMY!$R$5</definedName>
    <definedName name="HS_1" localSheetId="5">THIERRY!$R$5</definedName>
    <definedName name="HS_2" localSheetId="4">ALEXANDRE!$R$6</definedName>
    <definedName name="HS_2" localSheetId="6">AYMERIC!$R$6</definedName>
    <definedName name="HS_2" localSheetId="1">BRICE!$R$6</definedName>
    <definedName name="HS_2" localSheetId="7">DANIEL!$R$6</definedName>
    <definedName name="HS_2" localSheetId="9">GABRIEL!$R$6</definedName>
    <definedName name="HS_2" localSheetId="11">GUILLAUME!$R$6</definedName>
    <definedName name="HS_2" localSheetId="10">HENRI!$R$6</definedName>
    <definedName name="HS_2" localSheetId="0">MODELE!$R$6</definedName>
    <definedName name="HS_2" localSheetId="8">PATRICE!$R$6</definedName>
    <definedName name="HS_2" localSheetId="2">PATRICK!$R$6</definedName>
    <definedName name="HS_2" localSheetId="3">REMY!$R$6</definedName>
    <definedName name="HS_2" localSheetId="5">THIERRY!$R$6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14" i="16" l="1"/>
  <c r="F13" i="16"/>
  <c r="F12" i="16"/>
  <c r="F10" i="16"/>
  <c r="F9" i="16"/>
  <c r="F8" i="16"/>
  <c r="F7" i="16"/>
  <c r="F6" i="16"/>
  <c r="F5" i="16"/>
  <c r="F4" i="16"/>
  <c r="H10" i="8"/>
  <c r="I10" i="8" s="1"/>
  <c r="R6" i="15" l="1"/>
  <c r="R5" i="15"/>
  <c r="R6" i="14"/>
  <c r="R5" i="14"/>
  <c r="R6" i="12"/>
  <c r="R5" i="12"/>
  <c r="R6" i="11"/>
  <c r="R5" i="11"/>
  <c r="R6" i="10"/>
  <c r="R5" i="10"/>
  <c r="R6" i="9"/>
  <c r="R5" i="9"/>
  <c r="R6" i="8"/>
  <c r="R5" i="8"/>
  <c r="R6" i="7"/>
  <c r="R5" i="7"/>
  <c r="R6" i="2"/>
  <c r="R5" i="2"/>
  <c r="R6" i="4"/>
  <c r="R5" i="4"/>
  <c r="R6" i="5"/>
  <c r="R5" i="5"/>
  <c r="R6" i="6"/>
  <c r="R5" i="6"/>
  <c r="M14" i="16"/>
  <c r="M13" i="16"/>
  <c r="M12" i="16"/>
  <c r="M11" i="16"/>
  <c r="M10" i="16"/>
  <c r="M9" i="16"/>
  <c r="M8" i="16"/>
  <c r="M6" i="16"/>
  <c r="M4" i="16"/>
  <c r="B3" i="4" l="1"/>
  <c r="A3" i="2"/>
  <c r="A3" i="4"/>
  <c r="H12" i="8" l="1"/>
  <c r="J37" i="15"/>
  <c r="H37" i="15"/>
  <c r="P37" i="15" s="1"/>
  <c r="J36" i="15"/>
  <c r="H36" i="15"/>
  <c r="J35" i="15"/>
  <c r="H35" i="15"/>
  <c r="J34" i="15"/>
  <c r="H34" i="15"/>
  <c r="J33" i="15"/>
  <c r="H33" i="15"/>
  <c r="J32" i="15"/>
  <c r="H32" i="15"/>
  <c r="J31" i="15"/>
  <c r="H31" i="15"/>
  <c r="J30" i="15"/>
  <c r="H30" i="15"/>
  <c r="P30" i="15" s="1"/>
  <c r="J29" i="15"/>
  <c r="H29" i="15"/>
  <c r="P29" i="15" s="1"/>
  <c r="J28" i="15"/>
  <c r="H28" i="15"/>
  <c r="I28" i="15" s="1"/>
  <c r="J27" i="15"/>
  <c r="H27" i="15"/>
  <c r="J26" i="15"/>
  <c r="H26" i="15"/>
  <c r="I26" i="15" s="1"/>
  <c r="J25" i="15"/>
  <c r="H25" i="15"/>
  <c r="J24" i="15"/>
  <c r="H24" i="15"/>
  <c r="I24" i="15" s="1"/>
  <c r="J23" i="15"/>
  <c r="H23" i="15"/>
  <c r="P23" i="15" s="1"/>
  <c r="J22" i="15"/>
  <c r="I22" i="15"/>
  <c r="H22" i="15"/>
  <c r="P22" i="15" s="1"/>
  <c r="J21" i="15"/>
  <c r="H21" i="15"/>
  <c r="J20" i="15"/>
  <c r="H20" i="15"/>
  <c r="J19" i="15"/>
  <c r="H19" i="15"/>
  <c r="J18" i="15"/>
  <c r="H18" i="15"/>
  <c r="J17" i="15"/>
  <c r="H17" i="15"/>
  <c r="J16" i="15"/>
  <c r="H16" i="15"/>
  <c r="J15" i="15"/>
  <c r="H15" i="15"/>
  <c r="P15" i="15" s="1"/>
  <c r="J14" i="15"/>
  <c r="H14" i="15"/>
  <c r="J13" i="15"/>
  <c r="H13" i="15"/>
  <c r="J12" i="15"/>
  <c r="H12" i="15"/>
  <c r="J11" i="15"/>
  <c r="H11" i="15"/>
  <c r="J10" i="15"/>
  <c r="H10" i="15"/>
  <c r="J9" i="15"/>
  <c r="H9" i="15"/>
  <c r="J8" i="15"/>
  <c r="H8" i="15"/>
  <c r="P8" i="15" s="1"/>
  <c r="J7" i="15"/>
  <c r="H7" i="15"/>
  <c r="J6" i="15"/>
  <c r="H6" i="15"/>
  <c r="J5" i="15"/>
  <c r="H5" i="15"/>
  <c r="J4" i="15"/>
  <c r="H4" i="15"/>
  <c r="B4" i="15"/>
  <c r="J3" i="15"/>
  <c r="H3" i="15"/>
  <c r="B3" i="15"/>
  <c r="A3" i="15"/>
  <c r="J2" i="15"/>
  <c r="I2" i="15"/>
  <c r="J37" i="14"/>
  <c r="H37" i="14"/>
  <c r="J36" i="14"/>
  <c r="H36" i="14"/>
  <c r="P36" i="14" s="1"/>
  <c r="J35" i="14"/>
  <c r="H35" i="14"/>
  <c r="J34" i="14"/>
  <c r="H34" i="14"/>
  <c r="J33" i="14"/>
  <c r="H33" i="14"/>
  <c r="J32" i="14"/>
  <c r="H32" i="14"/>
  <c r="J31" i="14"/>
  <c r="H31" i="14"/>
  <c r="J30" i="14"/>
  <c r="H30" i="14"/>
  <c r="P30" i="14" s="1"/>
  <c r="J29" i="14"/>
  <c r="H29" i="14"/>
  <c r="P29" i="14" s="1"/>
  <c r="J28" i="14"/>
  <c r="H28" i="14"/>
  <c r="I28" i="14" s="1"/>
  <c r="J27" i="14"/>
  <c r="H27" i="14"/>
  <c r="J26" i="14"/>
  <c r="H26" i="14"/>
  <c r="J25" i="14"/>
  <c r="H25" i="14"/>
  <c r="J24" i="14"/>
  <c r="H24" i="14"/>
  <c r="I24" i="14" s="1"/>
  <c r="J23" i="14"/>
  <c r="H23" i="14"/>
  <c r="P23" i="14" s="1"/>
  <c r="J22" i="14"/>
  <c r="H22" i="14"/>
  <c r="J21" i="14"/>
  <c r="H21" i="14"/>
  <c r="J20" i="14"/>
  <c r="H20" i="14"/>
  <c r="J19" i="14"/>
  <c r="H19" i="14"/>
  <c r="J18" i="14"/>
  <c r="H18" i="14"/>
  <c r="J17" i="14"/>
  <c r="H17" i="14"/>
  <c r="J16" i="14"/>
  <c r="H16" i="14"/>
  <c r="J15" i="14"/>
  <c r="H15" i="14"/>
  <c r="P15" i="14" s="1"/>
  <c r="J14" i="14"/>
  <c r="H14" i="14"/>
  <c r="J13" i="14"/>
  <c r="H13" i="14"/>
  <c r="J12" i="14"/>
  <c r="H12" i="14"/>
  <c r="J11" i="14"/>
  <c r="H11" i="14"/>
  <c r="J10" i="14"/>
  <c r="H10" i="14"/>
  <c r="J9" i="14"/>
  <c r="H9" i="14"/>
  <c r="P9" i="14" s="1"/>
  <c r="J8" i="14"/>
  <c r="H8" i="14"/>
  <c r="J7" i="14"/>
  <c r="H7" i="14"/>
  <c r="J6" i="14"/>
  <c r="H6" i="14"/>
  <c r="J5" i="14"/>
  <c r="H5" i="14"/>
  <c r="J4" i="14"/>
  <c r="H4" i="14"/>
  <c r="B4" i="14"/>
  <c r="J3" i="14"/>
  <c r="H3" i="14"/>
  <c r="L3" i="14" s="1"/>
  <c r="B3" i="14"/>
  <c r="A3" i="14"/>
  <c r="J2" i="14"/>
  <c r="I2" i="14"/>
  <c r="I31" i="15" l="1"/>
  <c r="I32" i="15"/>
  <c r="I34" i="15"/>
  <c r="I18" i="15"/>
  <c r="I12" i="14"/>
  <c r="I18" i="14"/>
  <c r="I20" i="14"/>
  <c r="I35" i="15"/>
  <c r="I9" i="15"/>
  <c r="P9" i="15"/>
  <c r="I8" i="15"/>
  <c r="I10" i="15"/>
  <c r="I16" i="15"/>
  <c r="P16" i="15"/>
  <c r="I30" i="15"/>
  <c r="I20" i="15"/>
  <c r="I36" i="15"/>
  <c r="P36" i="15"/>
  <c r="I36" i="14"/>
  <c r="I8" i="14"/>
  <c r="P8" i="14"/>
  <c r="I16" i="14"/>
  <c r="P16" i="14"/>
  <c r="I22" i="14"/>
  <c r="P22" i="14"/>
  <c r="I25" i="14"/>
  <c r="I37" i="14"/>
  <c r="P37" i="14"/>
  <c r="I30" i="14"/>
  <c r="I32" i="14"/>
  <c r="I34" i="14"/>
  <c r="I21" i="15"/>
  <c r="I29" i="15"/>
  <c r="I37" i="15"/>
  <c r="I9" i="14"/>
  <c r="I21" i="14"/>
  <c r="I23" i="14"/>
  <c r="I29" i="14"/>
  <c r="I33" i="14"/>
  <c r="I35" i="14"/>
  <c r="I5" i="15"/>
  <c r="I17" i="15"/>
  <c r="I25" i="15"/>
  <c r="I33" i="15"/>
  <c r="I14" i="15"/>
  <c r="I13" i="15"/>
  <c r="I12" i="15"/>
  <c r="I11" i="15"/>
  <c r="I7" i="15"/>
  <c r="I6" i="15"/>
  <c r="I4" i="15"/>
  <c r="I7" i="14"/>
  <c r="I6" i="14"/>
  <c r="I5" i="14"/>
  <c r="I4" i="14"/>
  <c r="I15" i="14"/>
  <c r="I14" i="14"/>
  <c r="I13" i="14"/>
  <c r="H38" i="15"/>
  <c r="H40" i="15" s="1"/>
  <c r="I3" i="15"/>
  <c r="J38" i="15"/>
  <c r="K1" i="15" s="1"/>
  <c r="F11" i="16" s="1"/>
  <c r="L3" i="15"/>
  <c r="M3" i="15" s="1"/>
  <c r="J38" i="14"/>
  <c r="K1" i="14" s="1"/>
  <c r="B5" i="15"/>
  <c r="L4" i="15"/>
  <c r="M4" i="15" s="1"/>
  <c r="N4" i="15" s="1"/>
  <c r="I15" i="15"/>
  <c r="I19" i="15"/>
  <c r="I23" i="15"/>
  <c r="I27" i="15"/>
  <c r="I10" i="14"/>
  <c r="I17" i="14"/>
  <c r="I26" i="14"/>
  <c r="I31" i="14"/>
  <c r="I19" i="14"/>
  <c r="B5" i="14"/>
  <c r="L4" i="14"/>
  <c r="H38" i="14"/>
  <c r="H40" i="14" s="1"/>
  <c r="I3" i="14"/>
  <c r="I11" i="14"/>
  <c r="I27" i="14"/>
  <c r="M3" i="14"/>
  <c r="A3" i="12"/>
  <c r="A3" i="11"/>
  <c r="A3" i="10"/>
  <c r="A3" i="9"/>
  <c r="A3" i="8"/>
  <c r="A3" i="7"/>
  <c r="A3" i="6"/>
  <c r="A3" i="5"/>
  <c r="L11" i="16" l="1"/>
  <c r="H11" i="16"/>
  <c r="G11" i="16"/>
  <c r="J11" i="16"/>
  <c r="L6" i="16"/>
  <c r="J6" i="16"/>
  <c r="G6" i="16"/>
  <c r="H6" i="16"/>
  <c r="O4" i="15"/>
  <c r="I38" i="15"/>
  <c r="I40" i="15" s="1"/>
  <c r="N3" i="15"/>
  <c r="B6" i="15"/>
  <c r="L5" i="15"/>
  <c r="M5" i="15" s="1"/>
  <c r="N3" i="14"/>
  <c r="O3" i="14" s="1"/>
  <c r="I38" i="14"/>
  <c r="I40" i="14" s="1"/>
  <c r="B6" i="14"/>
  <c r="L5" i="14"/>
  <c r="M4" i="14"/>
  <c r="J37" i="12"/>
  <c r="H37" i="12"/>
  <c r="P37" i="12" s="1"/>
  <c r="J36" i="12"/>
  <c r="H36" i="12"/>
  <c r="P36" i="12" s="1"/>
  <c r="J35" i="12"/>
  <c r="H35" i="12"/>
  <c r="J34" i="12"/>
  <c r="H34" i="12"/>
  <c r="J33" i="12"/>
  <c r="H33" i="12"/>
  <c r="J32" i="12"/>
  <c r="H32" i="12"/>
  <c r="J31" i="12"/>
  <c r="H31" i="12"/>
  <c r="J30" i="12"/>
  <c r="H30" i="12"/>
  <c r="P30" i="12" s="1"/>
  <c r="J29" i="12"/>
  <c r="H29" i="12"/>
  <c r="P29" i="12" s="1"/>
  <c r="J28" i="12"/>
  <c r="H28" i="12"/>
  <c r="J27" i="12"/>
  <c r="H27" i="12"/>
  <c r="J26" i="12"/>
  <c r="H26" i="12"/>
  <c r="J25" i="12"/>
  <c r="H25" i="12"/>
  <c r="J24" i="12"/>
  <c r="H24" i="12"/>
  <c r="J23" i="12"/>
  <c r="H23" i="12"/>
  <c r="P23" i="12" s="1"/>
  <c r="J22" i="12"/>
  <c r="H22" i="12"/>
  <c r="P22" i="12" s="1"/>
  <c r="J21" i="12"/>
  <c r="H21" i="12"/>
  <c r="J20" i="12"/>
  <c r="H20" i="12"/>
  <c r="J19" i="12"/>
  <c r="H19" i="12"/>
  <c r="J18" i="12"/>
  <c r="H18" i="12"/>
  <c r="J17" i="12"/>
  <c r="H17" i="12"/>
  <c r="J16" i="12"/>
  <c r="H16" i="12"/>
  <c r="P16" i="12" s="1"/>
  <c r="J15" i="12"/>
  <c r="H15" i="12"/>
  <c r="P15" i="12" s="1"/>
  <c r="J14" i="12"/>
  <c r="H14" i="12"/>
  <c r="J13" i="12"/>
  <c r="H13" i="12"/>
  <c r="J12" i="12"/>
  <c r="H12" i="12"/>
  <c r="J11" i="12"/>
  <c r="H11" i="12"/>
  <c r="J10" i="12"/>
  <c r="H10" i="12"/>
  <c r="J9" i="12"/>
  <c r="H9" i="12"/>
  <c r="P9" i="12" s="1"/>
  <c r="J8" i="12"/>
  <c r="H8" i="12"/>
  <c r="P8" i="12" s="1"/>
  <c r="J7" i="12"/>
  <c r="H7" i="12"/>
  <c r="J6" i="12"/>
  <c r="H6" i="12"/>
  <c r="J5" i="12"/>
  <c r="H5" i="12"/>
  <c r="J4" i="12"/>
  <c r="H4" i="12"/>
  <c r="J3" i="12"/>
  <c r="H3" i="12"/>
  <c r="B3" i="12"/>
  <c r="J2" i="12"/>
  <c r="I2" i="12"/>
  <c r="J37" i="11"/>
  <c r="H37" i="11"/>
  <c r="P37" i="11" s="1"/>
  <c r="J36" i="11"/>
  <c r="H36" i="11"/>
  <c r="P36" i="11" s="1"/>
  <c r="J35" i="11"/>
  <c r="H35" i="11"/>
  <c r="J34" i="11"/>
  <c r="H34" i="11"/>
  <c r="J33" i="11"/>
  <c r="H33" i="11"/>
  <c r="J32" i="11"/>
  <c r="H32" i="11"/>
  <c r="J31" i="11"/>
  <c r="H31" i="11"/>
  <c r="J30" i="11"/>
  <c r="H30" i="11"/>
  <c r="P30" i="11" s="1"/>
  <c r="J29" i="11"/>
  <c r="H29" i="11"/>
  <c r="P29" i="11" s="1"/>
  <c r="J28" i="11"/>
  <c r="H28" i="11"/>
  <c r="J27" i="11"/>
  <c r="H27" i="11"/>
  <c r="J26" i="11"/>
  <c r="H26" i="11"/>
  <c r="J25" i="11"/>
  <c r="H25" i="11"/>
  <c r="J24" i="11"/>
  <c r="H24" i="11"/>
  <c r="J23" i="11"/>
  <c r="H23" i="11"/>
  <c r="P23" i="11" s="1"/>
  <c r="J22" i="11"/>
  <c r="H22" i="11"/>
  <c r="P22" i="11" s="1"/>
  <c r="J21" i="11"/>
  <c r="H21" i="11"/>
  <c r="J20" i="11"/>
  <c r="H20" i="11"/>
  <c r="J19" i="11"/>
  <c r="H19" i="11"/>
  <c r="J18" i="11"/>
  <c r="H18" i="11"/>
  <c r="J17" i="11"/>
  <c r="H17" i="11"/>
  <c r="J16" i="11"/>
  <c r="H16" i="11"/>
  <c r="P16" i="11" s="1"/>
  <c r="J15" i="11"/>
  <c r="H15" i="11"/>
  <c r="P15" i="11" s="1"/>
  <c r="J14" i="11"/>
  <c r="H14" i="11"/>
  <c r="J13" i="11"/>
  <c r="H13" i="11"/>
  <c r="J12" i="11"/>
  <c r="H12" i="11"/>
  <c r="J11" i="11"/>
  <c r="H11" i="11"/>
  <c r="J10" i="11"/>
  <c r="H10" i="11"/>
  <c r="J9" i="11"/>
  <c r="H9" i="11"/>
  <c r="P9" i="11" s="1"/>
  <c r="J8" i="11"/>
  <c r="H8" i="11"/>
  <c r="P8" i="11" s="1"/>
  <c r="J7" i="11"/>
  <c r="H7" i="11"/>
  <c r="J6" i="11"/>
  <c r="H6" i="11"/>
  <c r="J5" i="11"/>
  <c r="H5" i="11"/>
  <c r="J4" i="11"/>
  <c r="H4" i="11"/>
  <c r="J3" i="11"/>
  <c r="H3" i="11"/>
  <c r="B3" i="11"/>
  <c r="B4" i="11" s="1"/>
  <c r="J2" i="11"/>
  <c r="I2" i="11"/>
  <c r="J37" i="10"/>
  <c r="H37" i="10"/>
  <c r="P37" i="10" s="1"/>
  <c r="J36" i="10"/>
  <c r="H36" i="10"/>
  <c r="P36" i="10" s="1"/>
  <c r="J35" i="10"/>
  <c r="H35" i="10"/>
  <c r="J34" i="10"/>
  <c r="H34" i="10"/>
  <c r="J33" i="10"/>
  <c r="H33" i="10"/>
  <c r="J32" i="10"/>
  <c r="H32" i="10"/>
  <c r="J31" i="10"/>
  <c r="H31" i="10"/>
  <c r="J30" i="10"/>
  <c r="H30" i="10"/>
  <c r="P30" i="10" s="1"/>
  <c r="J29" i="10"/>
  <c r="H29" i="10"/>
  <c r="P29" i="10" s="1"/>
  <c r="J28" i="10"/>
  <c r="H28" i="10"/>
  <c r="J27" i="10"/>
  <c r="H27" i="10"/>
  <c r="J26" i="10"/>
  <c r="H26" i="10"/>
  <c r="J25" i="10"/>
  <c r="H25" i="10"/>
  <c r="J24" i="10"/>
  <c r="H24" i="10"/>
  <c r="J23" i="10"/>
  <c r="H23" i="10"/>
  <c r="P23" i="10" s="1"/>
  <c r="J22" i="10"/>
  <c r="H22" i="10"/>
  <c r="P22" i="10" s="1"/>
  <c r="J21" i="10"/>
  <c r="H21" i="10"/>
  <c r="J20" i="10"/>
  <c r="H20" i="10"/>
  <c r="J19" i="10"/>
  <c r="H19" i="10"/>
  <c r="J18" i="10"/>
  <c r="H18" i="10"/>
  <c r="J17" i="10"/>
  <c r="H17" i="10"/>
  <c r="J16" i="10"/>
  <c r="H16" i="10"/>
  <c r="P16" i="10" s="1"/>
  <c r="J15" i="10"/>
  <c r="H15" i="10"/>
  <c r="P15" i="10" s="1"/>
  <c r="J14" i="10"/>
  <c r="H14" i="10"/>
  <c r="J13" i="10"/>
  <c r="H13" i="10"/>
  <c r="J12" i="10"/>
  <c r="H12" i="10"/>
  <c r="J11" i="10"/>
  <c r="H11" i="10"/>
  <c r="J10" i="10"/>
  <c r="H10" i="10"/>
  <c r="J9" i="10"/>
  <c r="H9" i="10"/>
  <c r="P9" i="10" s="1"/>
  <c r="J8" i="10"/>
  <c r="H8" i="10"/>
  <c r="P8" i="10" s="1"/>
  <c r="J7" i="10"/>
  <c r="H7" i="10"/>
  <c r="J6" i="10"/>
  <c r="H6" i="10"/>
  <c r="J5" i="10"/>
  <c r="H5" i="10"/>
  <c r="J4" i="10"/>
  <c r="H4" i="10"/>
  <c r="J3" i="10"/>
  <c r="H3" i="10"/>
  <c r="B3" i="10"/>
  <c r="B4" i="10" s="1"/>
  <c r="B5" i="10" s="1"/>
  <c r="J2" i="10"/>
  <c r="I2" i="10"/>
  <c r="H4" i="9"/>
  <c r="J10" i="16" l="1"/>
  <c r="G10" i="16"/>
  <c r="L10" i="16"/>
  <c r="H10" i="16"/>
  <c r="L14" i="16"/>
  <c r="H14" i="16"/>
  <c r="J14" i="16"/>
  <c r="G14" i="16"/>
  <c r="L4" i="16"/>
  <c r="J4" i="16"/>
  <c r="H4" i="16"/>
  <c r="I36" i="12"/>
  <c r="L3" i="12"/>
  <c r="M3" i="12" s="1"/>
  <c r="N5" i="15"/>
  <c r="O5" i="15" s="1"/>
  <c r="B7" i="15"/>
  <c r="L6" i="15"/>
  <c r="I34" i="12"/>
  <c r="O3" i="15"/>
  <c r="N4" i="14"/>
  <c r="O4" i="14" s="1"/>
  <c r="I24" i="11"/>
  <c r="I32" i="11"/>
  <c r="I29" i="12"/>
  <c r="I33" i="12"/>
  <c r="I35" i="12"/>
  <c r="M5" i="14"/>
  <c r="I32" i="10"/>
  <c r="B7" i="14"/>
  <c r="L6" i="14"/>
  <c r="I28" i="12"/>
  <c r="I30" i="12"/>
  <c r="I32" i="12"/>
  <c r="I12" i="12"/>
  <c r="I14" i="12"/>
  <c r="I16" i="12"/>
  <c r="B4" i="12"/>
  <c r="L3" i="11"/>
  <c r="M3" i="11" s="1"/>
  <c r="I23" i="10"/>
  <c r="L3" i="10"/>
  <c r="M3" i="10" s="1"/>
  <c r="N3" i="10" s="1"/>
  <c r="I27" i="10"/>
  <c r="I29" i="10"/>
  <c r="I7" i="11"/>
  <c r="I23" i="11"/>
  <c r="I31" i="11"/>
  <c r="I18" i="12"/>
  <c r="I22" i="12"/>
  <c r="I26" i="12"/>
  <c r="I37" i="12"/>
  <c r="I8" i="10"/>
  <c r="I16" i="10"/>
  <c r="I12" i="11"/>
  <c r="I14" i="11"/>
  <c r="I16" i="11"/>
  <c r="I28" i="11"/>
  <c r="I30" i="11"/>
  <c r="I34" i="11"/>
  <c r="I6" i="12"/>
  <c r="I7" i="12"/>
  <c r="I11" i="12"/>
  <c r="I15" i="12"/>
  <c r="I23" i="12"/>
  <c r="I25" i="12"/>
  <c r="I36" i="11"/>
  <c r="I8" i="11"/>
  <c r="I24" i="12"/>
  <c r="I25" i="10"/>
  <c r="I24" i="10"/>
  <c r="I26" i="11"/>
  <c r="I13" i="12"/>
  <c r="I10" i="12"/>
  <c r="I21" i="12"/>
  <c r="I20" i="12"/>
  <c r="I17" i="12"/>
  <c r="I9" i="12"/>
  <c r="I8" i="12"/>
  <c r="I5" i="12"/>
  <c r="I4" i="12"/>
  <c r="J38" i="12"/>
  <c r="K1" i="12" s="1"/>
  <c r="I9" i="10"/>
  <c r="B5" i="12"/>
  <c r="L4" i="12"/>
  <c r="I31" i="12"/>
  <c r="I3" i="12"/>
  <c r="H38" i="12"/>
  <c r="H40" i="12" s="1"/>
  <c r="I27" i="12"/>
  <c r="I19" i="12"/>
  <c r="I33" i="10"/>
  <c r="I25" i="11"/>
  <c r="I33" i="11"/>
  <c r="I26" i="10"/>
  <c r="I9" i="11"/>
  <c r="I27" i="11"/>
  <c r="I35" i="11"/>
  <c r="I34" i="10"/>
  <c r="I36" i="10"/>
  <c r="I5" i="11"/>
  <c r="I15" i="11"/>
  <c r="I29" i="11"/>
  <c r="I37" i="11"/>
  <c r="I10" i="11"/>
  <c r="I13" i="11"/>
  <c r="I11" i="11"/>
  <c r="I22" i="11"/>
  <c r="I18" i="11"/>
  <c r="I21" i="11"/>
  <c r="I20" i="11"/>
  <c r="I19" i="11"/>
  <c r="I17" i="11"/>
  <c r="I4" i="11"/>
  <c r="J38" i="11"/>
  <c r="K1" i="11" s="1"/>
  <c r="I6" i="11"/>
  <c r="B5" i="11"/>
  <c r="L4" i="11"/>
  <c r="M4" i="11" s="1"/>
  <c r="H38" i="11"/>
  <c r="H40" i="11" s="1"/>
  <c r="I3" i="11"/>
  <c r="I22" i="10"/>
  <c r="I31" i="10"/>
  <c r="I5" i="10"/>
  <c r="I28" i="10"/>
  <c r="I30" i="10"/>
  <c r="I37" i="10"/>
  <c r="I21" i="10"/>
  <c r="I18" i="10"/>
  <c r="I20" i="10"/>
  <c r="I19" i="10"/>
  <c r="I17" i="10"/>
  <c r="I14" i="10"/>
  <c r="I13" i="10"/>
  <c r="I11" i="10"/>
  <c r="I10" i="10"/>
  <c r="I6" i="10"/>
  <c r="J38" i="10"/>
  <c r="K1" i="10" s="1"/>
  <c r="I4" i="10"/>
  <c r="I3" i="10"/>
  <c r="I12" i="10"/>
  <c r="B6" i="10"/>
  <c r="L5" i="10"/>
  <c r="H38" i="10"/>
  <c r="H40" i="10" s="1"/>
  <c r="L4" i="10"/>
  <c r="I7" i="10"/>
  <c r="I15" i="10"/>
  <c r="I35" i="10"/>
  <c r="B8" i="15" l="1"/>
  <c r="L7" i="15"/>
  <c r="M6" i="15"/>
  <c r="N5" i="14"/>
  <c r="O5" i="14" s="1"/>
  <c r="B8" i="14"/>
  <c r="L7" i="14"/>
  <c r="M6" i="14"/>
  <c r="N3" i="12"/>
  <c r="O3" i="12" s="1"/>
  <c r="M4" i="12"/>
  <c r="N4" i="12" s="1"/>
  <c r="I38" i="12"/>
  <c r="I40" i="12" s="1"/>
  <c r="B6" i="12"/>
  <c r="L5" i="12"/>
  <c r="M5" i="12" s="1"/>
  <c r="N5" i="12" s="1"/>
  <c r="O5" i="12" s="1"/>
  <c r="I38" i="11"/>
  <c r="I40" i="11" s="1"/>
  <c r="N4" i="11"/>
  <c r="O4" i="11" s="1"/>
  <c r="N3" i="11"/>
  <c r="O3" i="11" s="1"/>
  <c r="B6" i="11"/>
  <c r="L5" i="11"/>
  <c r="M5" i="11" s="1"/>
  <c r="I38" i="10"/>
  <c r="I40" i="10" s="1"/>
  <c r="M5" i="10"/>
  <c r="N5" i="10" s="1"/>
  <c r="O3" i="10"/>
  <c r="L6" i="10"/>
  <c r="B7" i="10"/>
  <c r="M4" i="10"/>
  <c r="N4" i="10" s="1"/>
  <c r="N6" i="15" l="1"/>
  <c r="O6" i="15" s="1"/>
  <c r="B9" i="15"/>
  <c r="L8" i="15"/>
  <c r="M8" i="15" s="1"/>
  <c r="M7" i="15"/>
  <c r="M7" i="14"/>
  <c r="N7" i="14" s="1"/>
  <c r="O7" i="14" s="1"/>
  <c r="N6" i="14"/>
  <c r="O6" i="14" s="1"/>
  <c r="B9" i="14"/>
  <c r="L8" i="14"/>
  <c r="M8" i="14" s="1"/>
  <c r="O4" i="12"/>
  <c r="B7" i="12"/>
  <c r="L6" i="12"/>
  <c r="N5" i="11"/>
  <c r="O5" i="11" s="1"/>
  <c r="B7" i="11"/>
  <c r="L6" i="11"/>
  <c r="O5" i="10"/>
  <c r="M6" i="10"/>
  <c r="N6" i="10" s="1"/>
  <c r="O4" i="10"/>
  <c r="B8" i="10"/>
  <c r="L7" i="10"/>
  <c r="N8" i="15" l="1"/>
  <c r="O8" i="15" s="1"/>
  <c r="N7" i="15"/>
  <c r="B10" i="15"/>
  <c r="L9" i="15"/>
  <c r="B10" i="14"/>
  <c r="L9" i="14"/>
  <c r="M9" i="14" s="1"/>
  <c r="N9" i="14" s="1"/>
  <c r="N8" i="14"/>
  <c r="O8" i="14" s="1"/>
  <c r="B8" i="12"/>
  <c r="L7" i="12"/>
  <c r="M7" i="12" s="1"/>
  <c r="M6" i="12"/>
  <c r="M6" i="11"/>
  <c r="N6" i="11" s="1"/>
  <c r="B8" i="11"/>
  <c r="L7" i="11"/>
  <c r="M7" i="11" s="1"/>
  <c r="N7" i="11" s="1"/>
  <c r="O7" i="11" s="1"/>
  <c r="O6" i="10"/>
  <c r="B9" i="10"/>
  <c r="L8" i="10"/>
  <c r="M8" i="10" s="1"/>
  <c r="M7" i="10"/>
  <c r="N7" i="10" s="1"/>
  <c r="B11" i="15" l="1"/>
  <c r="L10" i="15"/>
  <c r="M10" i="15" s="1"/>
  <c r="M9" i="15"/>
  <c r="N9" i="15" s="1"/>
  <c r="O9" i="15" s="1"/>
  <c r="O7" i="15"/>
  <c r="B11" i="14"/>
  <c r="L10" i="14"/>
  <c r="O9" i="14"/>
  <c r="N7" i="12"/>
  <c r="O7" i="12" s="1"/>
  <c r="B9" i="12"/>
  <c r="L8" i="12"/>
  <c r="M8" i="12" s="1"/>
  <c r="N6" i="12"/>
  <c r="O6" i="12" s="1"/>
  <c r="B9" i="11"/>
  <c r="L8" i="11"/>
  <c r="M8" i="11" s="1"/>
  <c r="O6" i="11"/>
  <c r="N8" i="10"/>
  <c r="O8" i="10" s="1"/>
  <c r="L9" i="10"/>
  <c r="M9" i="10" s="1"/>
  <c r="B10" i="10"/>
  <c r="O7" i="10"/>
  <c r="N10" i="15" l="1"/>
  <c r="O10" i="15" s="1"/>
  <c r="B12" i="15"/>
  <c r="L11" i="15"/>
  <c r="M11" i="15" s="1"/>
  <c r="B12" i="14"/>
  <c r="L11" i="14"/>
  <c r="M10" i="14"/>
  <c r="N10" i="14" s="1"/>
  <c r="N8" i="12"/>
  <c r="O8" i="12" s="1"/>
  <c r="L9" i="12"/>
  <c r="B10" i="12"/>
  <c r="N8" i="11"/>
  <c r="O8" i="11" s="1"/>
  <c r="B10" i="11"/>
  <c r="L9" i="11"/>
  <c r="N9" i="10"/>
  <c r="O9" i="10" s="1"/>
  <c r="B11" i="10"/>
  <c r="L10" i="10"/>
  <c r="M10" i="10" s="1"/>
  <c r="N11" i="15" l="1"/>
  <c r="O11" i="15" s="1"/>
  <c r="B13" i="15"/>
  <c r="L12" i="15"/>
  <c r="B13" i="14"/>
  <c r="L12" i="14"/>
  <c r="M12" i="14" s="1"/>
  <c r="M11" i="14"/>
  <c r="O10" i="14"/>
  <c r="M9" i="12"/>
  <c r="N9" i="12" s="1"/>
  <c r="O9" i="12" s="1"/>
  <c r="B11" i="12"/>
  <c r="L10" i="12"/>
  <c r="M10" i="12" s="1"/>
  <c r="B11" i="11"/>
  <c r="L10" i="11"/>
  <c r="M9" i="11"/>
  <c r="N10" i="10"/>
  <c r="O10" i="10" s="1"/>
  <c r="B12" i="10"/>
  <c r="L11" i="10"/>
  <c r="M12" i="15" l="1"/>
  <c r="N12" i="15" s="1"/>
  <c r="O12" i="15" s="1"/>
  <c r="L13" i="15"/>
  <c r="B14" i="15"/>
  <c r="N11" i="14"/>
  <c r="O11" i="14" s="1"/>
  <c r="N12" i="14"/>
  <c r="O12" i="14" s="1"/>
  <c r="B14" i="14"/>
  <c r="L13" i="14"/>
  <c r="N10" i="12"/>
  <c r="O10" i="12" s="1"/>
  <c r="B12" i="12"/>
  <c r="L11" i="12"/>
  <c r="M10" i="11"/>
  <c r="N10" i="11" s="1"/>
  <c r="B12" i="11"/>
  <c r="L11" i="11"/>
  <c r="M11" i="11" s="1"/>
  <c r="N9" i="11"/>
  <c r="O9" i="11" s="1"/>
  <c r="B13" i="10"/>
  <c r="L12" i="10"/>
  <c r="M11" i="10"/>
  <c r="N11" i="10" s="1"/>
  <c r="M13" i="15" l="1"/>
  <c r="N13" i="15" s="1"/>
  <c r="B15" i="15"/>
  <c r="L14" i="15"/>
  <c r="B15" i="14"/>
  <c r="L14" i="14"/>
  <c r="M13" i="14"/>
  <c r="N13" i="14" s="1"/>
  <c r="O13" i="14" s="1"/>
  <c r="B13" i="12"/>
  <c r="L12" i="12"/>
  <c r="M12" i="12" s="1"/>
  <c r="M11" i="12"/>
  <c r="O10" i="11"/>
  <c r="N11" i="11"/>
  <c r="O11" i="11" s="1"/>
  <c r="B13" i="11"/>
  <c r="L12" i="11"/>
  <c r="M12" i="11" s="1"/>
  <c r="B14" i="10"/>
  <c r="L13" i="10"/>
  <c r="O11" i="10"/>
  <c r="M12" i="10"/>
  <c r="O13" i="15" l="1"/>
  <c r="B16" i="15"/>
  <c r="L15" i="15"/>
  <c r="M14" i="15"/>
  <c r="N14" i="15" s="1"/>
  <c r="O14" i="15" s="1"/>
  <c r="M14" i="14"/>
  <c r="N14" i="14" s="1"/>
  <c r="O14" i="14" s="1"/>
  <c r="B16" i="14"/>
  <c r="L15" i="14"/>
  <c r="N12" i="12"/>
  <c r="O12" i="12" s="1"/>
  <c r="B14" i="12"/>
  <c r="L13" i="12"/>
  <c r="N11" i="12"/>
  <c r="O11" i="12" s="1"/>
  <c r="N12" i="11"/>
  <c r="O12" i="11" s="1"/>
  <c r="B14" i="11"/>
  <c r="L13" i="11"/>
  <c r="M13" i="10"/>
  <c r="N13" i="10" s="1"/>
  <c r="O13" i="10" s="1"/>
  <c r="L14" i="10"/>
  <c r="B15" i="10"/>
  <c r="N12" i="10"/>
  <c r="O12" i="10" s="1"/>
  <c r="B17" i="15" l="1"/>
  <c r="L16" i="15"/>
  <c r="M15" i="15"/>
  <c r="B17" i="14"/>
  <c r="L16" i="14"/>
  <c r="M16" i="14" s="1"/>
  <c r="M15" i="14"/>
  <c r="M13" i="12"/>
  <c r="N13" i="12" s="1"/>
  <c r="B15" i="12"/>
  <c r="L14" i="12"/>
  <c r="B15" i="11"/>
  <c r="L14" i="11"/>
  <c r="M14" i="11" s="1"/>
  <c r="N14" i="11" s="1"/>
  <c r="M13" i="11"/>
  <c r="N13" i="11" s="1"/>
  <c r="O13" i="11" s="1"/>
  <c r="B16" i="10"/>
  <c r="L15" i="10"/>
  <c r="M14" i="10"/>
  <c r="N14" i="10" s="1"/>
  <c r="M16" i="15" l="1"/>
  <c r="N16" i="15" s="1"/>
  <c r="B18" i="15"/>
  <c r="L17" i="15"/>
  <c r="M17" i="15" s="1"/>
  <c r="N15" i="15"/>
  <c r="O15" i="15" s="1"/>
  <c r="N15" i="14"/>
  <c r="O15" i="14" s="1"/>
  <c r="N16" i="14"/>
  <c r="O16" i="14" s="1"/>
  <c r="L17" i="14"/>
  <c r="B18" i="14"/>
  <c r="O13" i="12"/>
  <c r="B16" i="12"/>
  <c r="L15" i="12"/>
  <c r="M14" i="12"/>
  <c r="N14" i="12" s="1"/>
  <c r="O14" i="11"/>
  <c r="B16" i="11"/>
  <c r="L15" i="11"/>
  <c r="B17" i="10"/>
  <c r="L16" i="10"/>
  <c r="M16" i="10" s="1"/>
  <c r="M15" i="10"/>
  <c r="O14" i="10"/>
  <c r="O16" i="15" l="1"/>
  <c r="N17" i="15"/>
  <c r="O17" i="15" s="1"/>
  <c r="B19" i="15"/>
  <c r="L18" i="15"/>
  <c r="M18" i="15" s="1"/>
  <c r="B19" i="14"/>
  <c r="L18" i="14"/>
  <c r="M18" i="14" s="1"/>
  <c r="M17" i="14"/>
  <c r="N17" i="14" s="1"/>
  <c r="O17" i="14" s="1"/>
  <c r="B17" i="12"/>
  <c r="L16" i="12"/>
  <c r="M15" i="12"/>
  <c r="O14" i="12"/>
  <c r="B17" i="11"/>
  <c r="L16" i="11"/>
  <c r="M16" i="11" s="1"/>
  <c r="M15" i="11"/>
  <c r="N16" i="10"/>
  <c r="O16" i="10" s="1"/>
  <c r="L17" i="10"/>
  <c r="M17" i="10" s="1"/>
  <c r="B18" i="10"/>
  <c r="N15" i="10"/>
  <c r="O15" i="10" s="1"/>
  <c r="N18" i="15" l="1"/>
  <c r="O18" i="15" s="1"/>
  <c r="B20" i="15"/>
  <c r="L19" i="15"/>
  <c r="N18" i="14"/>
  <c r="O18" i="14" s="1"/>
  <c r="B20" i="14"/>
  <c r="L19" i="14"/>
  <c r="M19" i="14" s="1"/>
  <c r="M16" i="12"/>
  <c r="B18" i="12"/>
  <c r="L17" i="12"/>
  <c r="N15" i="12"/>
  <c r="O15" i="12" s="1"/>
  <c r="N16" i="11"/>
  <c r="O16" i="11" s="1"/>
  <c r="B18" i="11"/>
  <c r="L17" i="11"/>
  <c r="N15" i="11"/>
  <c r="O15" i="11" s="1"/>
  <c r="N17" i="10"/>
  <c r="O17" i="10" s="1"/>
  <c r="B19" i="10"/>
  <c r="L18" i="10"/>
  <c r="M19" i="15" l="1"/>
  <c r="B21" i="15"/>
  <c r="L20" i="15"/>
  <c r="N19" i="14"/>
  <c r="O19" i="14" s="1"/>
  <c r="B21" i="14"/>
  <c r="L20" i="14"/>
  <c r="M17" i="12"/>
  <c r="N16" i="12"/>
  <c r="O16" i="12" s="1"/>
  <c r="B19" i="12"/>
  <c r="L18" i="12"/>
  <c r="M18" i="12" s="1"/>
  <c r="B19" i="11"/>
  <c r="L18" i="11"/>
  <c r="M18" i="11" s="1"/>
  <c r="M17" i="11"/>
  <c r="N17" i="11" s="1"/>
  <c r="O17" i="11" s="1"/>
  <c r="M18" i="10"/>
  <c r="B20" i="10"/>
  <c r="L19" i="10"/>
  <c r="M20" i="15" l="1"/>
  <c r="N20" i="15" s="1"/>
  <c r="O20" i="15" s="1"/>
  <c r="N19" i="15"/>
  <c r="O19" i="15" s="1"/>
  <c r="B22" i="15"/>
  <c r="L21" i="15"/>
  <c r="M21" i="15" s="1"/>
  <c r="N21" i="15" s="1"/>
  <c r="B22" i="14"/>
  <c r="L21" i="14"/>
  <c r="M20" i="14"/>
  <c r="N18" i="12"/>
  <c r="O18" i="12" s="1"/>
  <c r="B20" i="12"/>
  <c r="L19" i="12"/>
  <c r="N17" i="12"/>
  <c r="O17" i="12" s="1"/>
  <c r="N18" i="11"/>
  <c r="O18" i="11" s="1"/>
  <c r="B20" i="11"/>
  <c r="L19" i="11"/>
  <c r="N18" i="10"/>
  <c r="O18" i="10" s="1"/>
  <c r="M19" i="10"/>
  <c r="B21" i="10"/>
  <c r="L20" i="10"/>
  <c r="B23" i="15" l="1"/>
  <c r="L22" i="15"/>
  <c r="O21" i="15"/>
  <c r="B23" i="14"/>
  <c r="L22" i="14"/>
  <c r="M21" i="14"/>
  <c r="N20" i="14"/>
  <c r="O20" i="14" s="1"/>
  <c r="M19" i="12"/>
  <c r="N19" i="12" s="1"/>
  <c r="B21" i="12"/>
  <c r="L20" i="12"/>
  <c r="M20" i="12" s="1"/>
  <c r="B21" i="11"/>
  <c r="L20" i="11"/>
  <c r="M19" i="11"/>
  <c r="N19" i="10"/>
  <c r="O19" i="10" s="1"/>
  <c r="M20" i="10"/>
  <c r="N20" i="10" s="1"/>
  <c r="B22" i="10"/>
  <c r="L21" i="10"/>
  <c r="M22" i="15" l="1"/>
  <c r="N22" i="15" s="1"/>
  <c r="B24" i="15"/>
  <c r="L23" i="15"/>
  <c r="M22" i="14"/>
  <c r="N22" i="14" s="1"/>
  <c r="O22" i="14" s="1"/>
  <c r="N21" i="14"/>
  <c r="O21" i="14" s="1"/>
  <c r="B24" i="14"/>
  <c r="L23" i="14"/>
  <c r="N20" i="12"/>
  <c r="O20" i="12" s="1"/>
  <c r="B22" i="12"/>
  <c r="L21" i="12"/>
  <c r="O19" i="12"/>
  <c r="B22" i="11"/>
  <c r="L21" i="11"/>
  <c r="N19" i="11"/>
  <c r="O19" i="11" s="1"/>
  <c r="M20" i="11"/>
  <c r="M21" i="10"/>
  <c r="N21" i="10" s="1"/>
  <c r="L22" i="10"/>
  <c r="M22" i="10" s="1"/>
  <c r="B23" i="10"/>
  <c r="O20" i="10"/>
  <c r="M23" i="15" l="1"/>
  <c r="N23" i="15" s="1"/>
  <c r="O23" i="15" s="1"/>
  <c r="O22" i="15"/>
  <c r="B25" i="15"/>
  <c r="L24" i="15"/>
  <c r="M24" i="15" s="1"/>
  <c r="M23" i="14"/>
  <c r="B25" i="14"/>
  <c r="L24" i="14"/>
  <c r="M24" i="14" s="1"/>
  <c r="M21" i="12"/>
  <c r="B23" i="12"/>
  <c r="L22" i="12"/>
  <c r="M22" i="12" s="1"/>
  <c r="B23" i="11"/>
  <c r="L22" i="11"/>
  <c r="M21" i="11"/>
  <c r="N21" i="11" s="1"/>
  <c r="N20" i="11"/>
  <c r="O20" i="11" s="1"/>
  <c r="N22" i="10"/>
  <c r="O22" i="10" s="1"/>
  <c r="O21" i="10"/>
  <c r="B24" i="10"/>
  <c r="L23" i="10"/>
  <c r="N24" i="15" l="1"/>
  <c r="O24" i="15" s="1"/>
  <c r="B26" i="15"/>
  <c r="L25" i="15"/>
  <c r="N23" i="14"/>
  <c r="O23" i="14" s="1"/>
  <c r="N24" i="14"/>
  <c r="O24" i="14" s="1"/>
  <c r="B26" i="14"/>
  <c r="L25" i="14"/>
  <c r="M25" i="14" s="1"/>
  <c r="N25" i="14" s="1"/>
  <c r="N22" i="12"/>
  <c r="O22" i="12" s="1"/>
  <c r="N21" i="12"/>
  <c r="O21" i="12" s="1"/>
  <c r="B24" i="12"/>
  <c r="L23" i="12"/>
  <c r="M23" i="12" s="1"/>
  <c r="M22" i="11"/>
  <c r="N22" i="11" s="1"/>
  <c r="O21" i="11"/>
  <c r="B24" i="11"/>
  <c r="L23" i="11"/>
  <c r="M23" i="10"/>
  <c r="N23" i="10" s="1"/>
  <c r="O23" i="10" s="1"/>
  <c r="B25" i="10"/>
  <c r="L24" i="10"/>
  <c r="M24" i="10" s="1"/>
  <c r="B27" i="15" l="1"/>
  <c r="L26" i="15"/>
  <c r="M26" i="15" s="1"/>
  <c r="N26" i="15" s="1"/>
  <c r="O26" i="15" s="1"/>
  <c r="M25" i="15"/>
  <c r="N25" i="15" s="1"/>
  <c r="O25" i="15" s="1"/>
  <c r="B27" i="14"/>
  <c r="L26" i="14"/>
  <c r="O25" i="14"/>
  <c r="N23" i="12"/>
  <c r="O23" i="12" s="1"/>
  <c r="B25" i="12"/>
  <c r="L24" i="12"/>
  <c r="M24" i="12" s="1"/>
  <c r="O22" i="11"/>
  <c r="B25" i="11"/>
  <c r="L24" i="11"/>
  <c r="M24" i="11" s="1"/>
  <c r="M23" i="11"/>
  <c r="N23" i="11" s="1"/>
  <c r="N24" i="10"/>
  <c r="O24" i="10" s="1"/>
  <c r="L25" i="10"/>
  <c r="B26" i="10"/>
  <c r="B28" i="15" l="1"/>
  <c r="L27" i="15"/>
  <c r="M27" i="15" s="1"/>
  <c r="B28" i="14"/>
  <c r="L27" i="14"/>
  <c r="M26" i="14"/>
  <c r="N26" i="14" s="1"/>
  <c r="N24" i="12"/>
  <c r="O24" i="12" s="1"/>
  <c r="L25" i="12"/>
  <c r="M25" i="12" s="1"/>
  <c r="B26" i="12"/>
  <c r="N24" i="11"/>
  <c r="O24" i="11" s="1"/>
  <c r="B26" i="11"/>
  <c r="L25" i="11"/>
  <c r="M25" i="11" s="1"/>
  <c r="O23" i="11"/>
  <c r="B27" i="10"/>
  <c r="L26" i="10"/>
  <c r="M26" i="10" s="1"/>
  <c r="M25" i="10"/>
  <c r="N27" i="15" l="1"/>
  <c r="O27" i="15" s="1"/>
  <c r="B29" i="15"/>
  <c r="L28" i="15"/>
  <c r="M28" i="15" s="1"/>
  <c r="B29" i="14"/>
  <c r="L28" i="14"/>
  <c r="M28" i="14" s="1"/>
  <c r="M27" i="14"/>
  <c r="O26" i="14"/>
  <c r="N25" i="12"/>
  <c r="O25" i="12" s="1"/>
  <c r="B27" i="12"/>
  <c r="L26" i="12"/>
  <c r="N25" i="11"/>
  <c r="O25" i="11" s="1"/>
  <c r="B27" i="11"/>
  <c r="L26" i="11"/>
  <c r="N26" i="10"/>
  <c r="O26" i="10" s="1"/>
  <c r="N25" i="10"/>
  <c r="O25" i="10" s="1"/>
  <c r="B28" i="10"/>
  <c r="L27" i="10"/>
  <c r="M27" i="10" s="1"/>
  <c r="N27" i="10" s="1"/>
  <c r="N28" i="15" l="1"/>
  <c r="O28" i="15" s="1"/>
  <c r="B30" i="15"/>
  <c r="L29" i="15"/>
  <c r="M29" i="15" s="1"/>
  <c r="N27" i="14"/>
  <c r="O27" i="14" s="1"/>
  <c r="N28" i="14"/>
  <c r="O28" i="14" s="1"/>
  <c r="B30" i="14"/>
  <c r="L29" i="14"/>
  <c r="M29" i="14" s="1"/>
  <c r="M26" i="12"/>
  <c r="N26" i="12" s="1"/>
  <c r="B28" i="12"/>
  <c r="L27" i="12"/>
  <c r="M26" i="11"/>
  <c r="B28" i="11"/>
  <c r="L27" i="11"/>
  <c r="O27" i="10"/>
  <c r="B29" i="10"/>
  <c r="L28" i="10"/>
  <c r="M28" i="10" s="1"/>
  <c r="J37" i="9"/>
  <c r="H37" i="9"/>
  <c r="P37" i="9" s="1"/>
  <c r="J36" i="9"/>
  <c r="H36" i="9"/>
  <c r="P36" i="9" s="1"/>
  <c r="J35" i="9"/>
  <c r="H35" i="9"/>
  <c r="J34" i="9"/>
  <c r="H34" i="9"/>
  <c r="J33" i="9"/>
  <c r="H33" i="9"/>
  <c r="J32" i="9"/>
  <c r="H32" i="9"/>
  <c r="J31" i="9"/>
  <c r="H31" i="9"/>
  <c r="J30" i="9"/>
  <c r="H30" i="9"/>
  <c r="P30" i="9" s="1"/>
  <c r="J29" i="9"/>
  <c r="H29" i="9"/>
  <c r="P29" i="9" s="1"/>
  <c r="J28" i="9"/>
  <c r="H28" i="9"/>
  <c r="J27" i="9"/>
  <c r="H27" i="9"/>
  <c r="J26" i="9"/>
  <c r="H26" i="9"/>
  <c r="J25" i="9"/>
  <c r="H25" i="9"/>
  <c r="J24" i="9"/>
  <c r="H24" i="9"/>
  <c r="J23" i="9"/>
  <c r="H23" i="9"/>
  <c r="P23" i="9" s="1"/>
  <c r="J22" i="9"/>
  <c r="H22" i="9"/>
  <c r="P22" i="9" s="1"/>
  <c r="J21" i="9"/>
  <c r="H21" i="9"/>
  <c r="J20" i="9"/>
  <c r="H20" i="9"/>
  <c r="J19" i="9"/>
  <c r="H19" i="9"/>
  <c r="J18" i="9"/>
  <c r="H18" i="9"/>
  <c r="J17" i="9"/>
  <c r="H17" i="9"/>
  <c r="J16" i="9"/>
  <c r="H16" i="9"/>
  <c r="P16" i="9" s="1"/>
  <c r="J15" i="9"/>
  <c r="H15" i="9"/>
  <c r="P15" i="9" s="1"/>
  <c r="J14" i="9"/>
  <c r="H14" i="9"/>
  <c r="J13" i="9"/>
  <c r="H13" i="9"/>
  <c r="J12" i="9"/>
  <c r="H12" i="9"/>
  <c r="J11" i="9"/>
  <c r="H11" i="9"/>
  <c r="J10" i="9"/>
  <c r="H10" i="9"/>
  <c r="J9" i="9"/>
  <c r="H9" i="9"/>
  <c r="P9" i="9" s="1"/>
  <c r="J8" i="9"/>
  <c r="H8" i="9"/>
  <c r="P8" i="9" s="1"/>
  <c r="J7" i="9"/>
  <c r="H7" i="9"/>
  <c r="J6" i="9"/>
  <c r="H6" i="9"/>
  <c r="J5" i="9"/>
  <c r="H5" i="9"/>
  <c r="J4" i="9"/>
  <c r="J3" i="9"/>
  <c r="H3" i="9"/>
  <c r="B3" i="9"/>
  <c r="B4" i="9" s="1"/>
  <c r="J2" i="9"/>
  <c r="I2" i="9"/>
  <c r="J37" i="8"/>
  <c r="H37" i="8"/>
  <c r="P37" i="8" s="1"/>
  <c r="J36" i="8"/>
  <c r="H36" i="8"/>
  <c r="P36" i="8" s="1"/>
  <c r="J35" i="8"/>
  <c r="H35" i="8"/>
  <c r="J34" i="8"/>
  <c r="H34" i="8"/>
  <c r="J33" i="8"/>
  <c r="H33" i="8"/>
  <c r="J32" i="8"/>
  <c r="H32" i="8"/>
  <c r="J31" i="8"/>
  <c r="H31" i="8"/>
  <c r="J30" i="8"/>
  <c r="H30" i="8"/>
  <c r="P30" i="8" s="1"/>
  <c r="J29" i="8"/>
  <c r="H29" i="8"/>
  <c r="P29" i="8" s="1"/>
  <c r="J28" i="8"/>
  <c r="H28" i="8"/>
  <c r="J27" i="8"/>
  <c r="H27" i="8"/>
  <c r="J26" i="8"/>
  <c r="H26" i="8"/>
  <c r="J25" i="8"/>
  <c r="H25" i="8"/>
  <c r="J24" i="8"/>
  <c r="H24" i="8"/>
  <c r="J23" i="8"/>
  <c r="H23" i="8"/>
  <c r="P23" i="8" s="1"/>
  <c r="J22" i="8"/>
  <c r="H22" i="8"/>
  <c r="P22" i="8" s="1"/>
  <c r="J21" i="8"/>
  <c r="H21" i="8"/>
  <c r="J20" i="8"/>
  <c r="H20" i="8"/>
  <c r="J19" i="8"/>
  <c r="H19" i="8"/>
  <c r="J18" i="8"/>
  <c r="H18" i="8"/>
  <c r="J17" i="8"/>
  <c r="H17" i="8"/>
  <c r="J16" i="8"/>
  <c r="H16" i="8"/>
  <c r="P16" i="8" s="1"/>
  <c r="J15" i="8"/>
  <c r="H15" i="8"/>
  <c r="P15" i="8" s="1"/>
  <c r="J14" i="8"/>
  <c r="H14" i="8"/>
  <c r="J13" i="8"/>
  <c r="H13" i="8"/>
  <c r="J12" i="8"/>
  <c r="J11" i="8"/>
  <c r="H11" i="8"/>
  <c r="J10" i="8"/>
  <c r="J9" i="8"/>
  <c r="H9" i="8"/>
  <c r="P9" i="8" s="1"/>
  <c r="J8" i="8"/>
  <c r="H8" i="8"/>
  <c r="P8" i="8" s="1"/>
  <c r="J7" i="8"/>
  <c r="H7" i="8"/>
  <c r="J6" i="8"/>
  <c r="H6" i="8"/>
  <c r="J5" i="8"/>
  <c r="H5" i="8"/>
  <c r="J4" i="8"/>
  <c r="H4" i="8"/>
  <c r="J3" i="8"/>
  <c r="H3" i="8"/>
  <c r="B3" i="8"/>
  <c r="B4" i="8" s="1"/>
  <c r="J2" i="8"/>
  <c r="I2" i="8"/>
  <c r="J37" i="7"/>
  <c r="H37" i="7"/>
  <c r="P37" i="7" s="1"/>
  <c r="J36" i="7"/>
  <c r="H36" i="7"/>
  <c r="P36" i="7" s="1"/>
  <c r="J35" i="7"/>
  <c r="H35" i="7"/>
  <c r="J34" i="7"/>
  <c r="H34" i="7"/>
  <c r="J33" i="7"/>
  <c r="H33" i="7"/>
  <c r="J32" i="7"/>
  <c r="H32" i="7"/>
  <c r="J31" i="7"/>
  <c r="H31" i="7"/>
  <c r="J30" i="7"/>
  <c r="H30" i="7"/>
  <c r="P30" i="7" s="1"/>
  <c r="J29" i="7"/>
  <c r="H29" i="7"/>
  <c r="P29" i="7" s="1"/>
  <c r="J28" i="7"/>
  <c r="H28" i="7"/>
  <c r="J27" i="7"/>
  <c r="H27" i="7"/>
  <c r="J26" i="7"/>
  <c r="H26" i="7"/>
  <c r="J25" i="7"/>
  <c r="H25" i="7"/>
  <c r="J24" i="7"/>
  <c r="H24" i="7"/>
  <c r="J23" i="7"/>
  <c r="H23" i="7"/>
  <c r="P23" i="7" s="1"/>
  <c r="J22" i="7"/>
  <c r="H22" i="7"/>
  <c r="P22" i="7" s="1"/>
  <c r="J21" i="7"/>
  <c r="H21" i="7"/>
  <c r="J20" i="7"/>
  <c r="H20" i="7"/>
  <c r="J19" i="7"/>
  <c r="H19" i="7"/>
  <c r="J18" i="7"/>
  <c r="H18" i="7"/>
  <c r="J17" i="7"/>
  <c r="H17" i="7"/>
  <c r="J16" i="7"/>
  <c r="H16" i="7"/>
  <c r="P16" i="7" s="1"/>
  <c r="J15" i="7"/>
  <c r="H15" i="7"/>
  <c r="P15" i="7" s="1"/>
  <c r="J14" i="7"/>
  <c r="H14" i="7"/>
  <c r="J13" i="7"/>
  <c r="H13" i="7"/>
  <c r="J12" i="7"/>
  <c r="H12" i="7"/>
  <c r="J11" i="7"/>
  <c r="H11" i="7"/>
  <c r="J10" i="7"/>
  <c r="H10" i="7"/>
  <c r="J9" i="7"/>
  <c r="H9" i="7"/>
  <c r="P9" i="7" s="1"/>
  <c r="J8" i="7"/>
  <c r="H8" i="7"/>
  <c r="P8" i="7" s="1"/>
  <c r="J7" i="7"/>
  <c r="H7" i="7"/>
  <c r="J6" i="7"/>
  <c r="H6" i="7"/>
  <c r="J5" i="7"/>
  <c r="H5" i="7"/>
  <c r="J4" i="7"/>
  <c r="H4" i="7"/>
  <c r="J3" i="7"/>
  <c r="H3" i="7"/>
  <c r="B3" i="7"/>
  <c r="B4" i="7" s="1"/>
  <c r="J2" i="7"/>
  <c r="I2" i="7"/>
  <c r="J37" i="6"/>
  <c r="H37" i="6"/>
  <c r="P37" i="6" s="1"/>
  <c r="J36" i="6"/>
  <c r="H36" i="6"/>
  <c r="P36" i="6" s="1"/>
  <c r="J35" i="6"/>
  <c r="H35" i="6"/>
  <c r="J34" i="6"/>
  <c r="H34" i="6"/>
  <c r="J33" i="6"/>
  <c r="H33" i="6"/>
  <c r="J32" i="6"/>
  <c r="H32" i="6"/>
  <c r="J31" i="6"/>
  <c r="H31" i="6"/>
  <c r="J30" i="6"/>
  <c r="H30" i="6"/>
  <c r="P30" i="6" s="1"/>
  <c r="J29" i="6"/>
  <c r="H29" i="6"/>
  <c r="P29" i="6" s="1"/>
  <c r="J28" i="6"/>
  <c r="H28" i="6"/>
  <c r="J27" i="6"/>
  <c r="H27" i="6"/>
  <c r="J26" i="6"/>
  <c r="H26" i="6"/>
  <c r="J25" i="6"/>
  <c r="H25" i="6"/>
  <c r="J24" i="6"/>
  <c r="H24" i="6"/>
  <c r="J23" i="6"/>
  <c r="H23" i="6"/>
  <c r="P23" i="6" s="1"/>
  <c r="J22" i="6"/>
  <c r="H22" i="6"/>
  <c r="P22" i="6" s="1"/>
  <c r="J21" i="6"/>
  <c r="H21" i="6"/>
  <c r="J20" i="6"/>
  <c r="H20" i="6"/>
  <c r="J19" i="6"/>
  <c r="H19" i="6"/>
  <c r="J18" i="6"/>
  <c r="H18" i="6"/>
  <c r="J17" i="6"/>
  <c r="H17" i="6"/>
  <c r="J16" i="6"/>
  <c r="H16" i="6"/>
  <c r="P16" i="6" s="1"/>
  <c r="J15" i="6"/>
  <c r="H15" i="6"/>
  <c r="P15" i="6" s="1"/>
  <c r="J14" i="6"/>
  <c r="H14" i="6"/>
  <c r="J13" i="6"/>
  <c r="H13" i="6"/>
  <c r="J12" i="6"/>
  <c r="H12" i="6"/>
  <c r="J11" i="6"/>
  <c r="H11" i="6"/>
  <c r="J10" i="6"/>
  <c r="H10" i="6"/>
  <c r="J9" i="6"/>
  <c r="H9" i="6"/>
  <c r="P9" i="6" s="1"/>
  <c r="J8" i="6"/>
  <c r="H8" i="6"/>
  <c r="P8" i="6" s="1"/>
  <c r="J7" i="6"/>
  <c r="H7" i="6"/>
  <c r="J6" i="6"/>
  <c r="H6" i="6"/>
  <c r="J5" i="6"/>
  <c r="H5" i="6"/>
  <c r="J4" i="6"/>
  <c r="H4" i="6"/>
  <c r="J3" i="6"/>
  <c r="H3" i="6"/>
  <c r="B3" i="6"/>
  <c r="B4" i="6" s="1"/>
  <c r="J2" i="6"/>
  <c r="I2" i="6"/>
  <c r="J37" i="5"/>
  <c r="H37" i="5"/>
  <c r="P37" i="5" s="1"/>
  <c r="J36" i="5"/>
  <c r="H36" i="5"/>
  <c r="P36" i="5" s="1"/>
  <c r="J35" i="5"/>
  <c r="H35" i="5"/>
  <c r="J34" i="5"/>
  <c r="H34" i="5"/>
  <c r="J33" i="5"/>
  <c r="H33" i="5"/>
  <c r="J32" i="5"/>
  <c r="H32" i="5"/>
  <c r="J31" i="5"/>
  <c r="H31" i="5"/>
  <c r="J30" i="5"/>
  <c r="H30" i="5"/>
  <c r="P30" i="5" s="1"/>
  <c r="J29" i="5"/>
  <c r="H29" i="5"/>
  <c r="P29" i="5" s="1"/>
  <c r="J28" i="5"/>
  <c r="H28" i="5"/>
  <c r="J27" i="5"/>
  <c r="H27" i="5"/>
  <c r="J26" i="5"/>
  <c r="H26" i="5"/>
  <c r="J25" i="5"/>
  <c r="H25" i="5"/>
  <c r="J24" i="5"/>
  <c r="H24" i="5"/>
  <c r="J23" i="5"/>
  <c r="H23" i="5"/>
  <c r="P23" i="5" s="1"/>
  <c r="J22" i="5"/>
  <c r="H22" i="5"/>
  <c r="P22" i="5" s="1"/>
  <c r="J21" i="5"/>
  <c r="H21" i="5"/>
  <c r="J20" i="5"/>
  <c r="H20" i="5"/>
  <c r="J19" i="5"/>
  <c r="H19" i="5"/>
  <c r="J18" i="5"/>
  <c r="H18" i="5"/>
  <c r="J17" i="5"/>
  <c r="H17" i="5"/>
  <c r="J16" i="5"/>
  <c r="H16" i="5"/>
  <c r="P16" i="5" s="1"/>
  <c r="J15" i="5"/>
  <c r="H15" i="5"/>
  <c r="J14" i="5"/>
  <c r="H14" i="5"/>
  <c r="J13" i="5"/>
  <c r="H13" i="5"/>
  <c r="J12" i="5"/>
  <c r="H12" i="5"/>
  <c r="J11" i="5"/>
  <c r="H11" i="5"/>
  <c r="J10" i="5"/>
  <c r="H10" i="5"/>
  <c r="J9" i="5"/>
  <c r="H9" i="5"/>
  <c r="P9" i="5" s="1"/>
  <c r="J8" i="5"/>
  <c r="H8" i="5"/>
  <c r="P8" i="5" s="1"/>
  <c r="J7" i="5"/>
  <c r="H7" i="5"/>
  <c r="J6" i="5"/>
  <c r="H6" i="5"/>
  <c r="J5" i="5"/>
  <c r="H5" i="5"/>
  <c r="J4" i="5"/>
  <c r="H4" i="5"/>
  <c r="J3" i="5"/>
  <c r="H3" i="5"/>
  <c r="B3" i="5"/>
  <c r="B4" i="5" s="1"/>
  <c r="B5" i="5" s="1"/>
  <c r="J2" i="5"/>
  <c r="I2" i="5"/>
  <c r="J37" i="4"/>
  <c r="H37" i="4"/>
  <c r="P37" i="4" s="1"/>
  <c r="J36" i="4"/>
  <c r="H36" i="4"/>
  <c r="P36" i="4" s="1"/>
  <c r="J35" i="4"/>
  <c r="H35" i="4"/>
  <c r="J34" i="4"/>
  <c r="H34" i="4"/>
  <c r="J33" i="4"/>
  <c r="H33" i="4"/>
  <c r="J32" i="4"/>
  <c r="H32" i="4"/>
  <c r="J31" i="4"/>
  <c r="H31" i="4"/>
  <c r="J30" i="4"/>
  <c r="H30" i="4"/>
  <c r="P30" i="4" s="1"/>
  <c r="J29" i="4"/>
  <c r="H29" i="4"/>
  <c r="P29" i="4" s="1"/>
  <c r="J28" i="4"/>
  <c r="H28" i="4"/>
  <c r="J27" i="4"/>
  <c r="H27" i="4"/>
  <c r="J26" i="4"/>
  <c r="H26" i="4"/>
  <c r="J25" i="4"/>
  <c r="H25" i="4"/>
  <c r="J24" i="4"/>
  <c r="H24" i="4"/>
  <c r="J23" i="4"/>
  <c r="H23" i="4"/>
  <c r="P23" i="4" s="1"/>
  <c r="J22" i="4"/>
  <c r="H22" i="4"/>
  <c r="P22" i="4" s="1"/>
  <c r="J21" i="4"/>
  <c r="H21" i="4"/>
  <c r="J20" i="4"/>
  <c r="H20" i="4"/>
  <c r="J19" i="4"/>
  <c r="H19" i="4"/>
  <c r="J18" i="4"/>
  <c r="H18" i="4"/>
  <c r="J17" i="4"/>
  <c r="H17" i="4"/>
  <c r="J16" i="4"/>
  <c r="H16" i="4"/>
  <c r="P16" i="4" s="1"/>
  <c r="J15" i="4"/>
  <c r="H15" i="4"/>
  <c r="P15" i="4" s="1"/>
  <c r="J14" i="4"/>
  <c r="H14" i="4"/>
  <c r="J13" i="4"/>
  <c r="H13" i="4"/>
  <c r="J12" i="4"/>
  <c r="H12" i="4"/>
  <c r="J11" i="4"/>
  <c r="H11" i="4"/>
  <c r="J10" i="4"/>
  <c r="H10" i="4"/>
  <c r="J9" i="4"/>
  <c r="H9" i="4"/>
  <c r="P9" i="4" s="1"/>
  <c r="J8" i="4"/>
  <c r="H8" i="4"/>
  <c r="J7" i="4"/>
  <c r="H7" i="4"/>
  <c r="J6" i="4"/>
  <c r="H6" i="4"/>
  <c r="J5" i="4"/>
  <c r="H5" i="4"/>
  <c r="J4" i="4"/>
  <c r="H4" i="4"/>
  <c r="J3" i="4"/>
  <c r="H3" i="4"/>
  <c r="J2" i="4"/>
  <c r="I2" i="4"/>
  <c r="P15" i="5" l="1"/>
  <c r="L16" i="5"/>
  <c r="L17" i="5"/>
  <c r="H5" i="16"/>
  <c r="J5" i="16"/>
  <c r="K5" i="16"/>
  <c r="G5" i="16"/>
  <c r="L8" i="16"/>
  <c r="G8" i="16"/>
  <c r="J8" i="16"/>
  <c r="H8" i="16"/>
  <c r="L9" i="16"/>
  <c r="H9" i="16"/>
  <c r="J9" i="16"/>
  <c r="G9" i="16"/>
  <c r="J7" i="16"/>
  <c r="P8" i="4"/>
  <c r="G13" i="16"/>
  <c r="L13" i="16"/>
  <c r="J13" i="16"/>
  <c r="H13" i="16"/>
  <c r="H12" i="16"/>
  <c r="G12" i="16"/>
  <c r="J12" i="16"/>
  <c r="L12" i="16"/>
  <c r="G7" i="16"/>
  <c r="H7" i="16"/>
  <c r="N29" i="15"/>
  <c r="O29" i="15" s="1"/>
  <c r="B31" i="15"/>
  <c r="L30" i="15"/>
  <c r="M30" i="15" s="1"/>
  <c r="I19" i="7"/>
  <c r="I16" i="8"/>
  <c r="I32" i="8"/>
  <c r="I36" i="8"/>
  <c r="N29" i="14"/>
  <c r="O29" i="14" s="1"/>
  <c r="B31" i="14"/>
  <c r="L30" i="14"/>
  <c r="L3" i="8"/>
  <c r="M3" i="8" s="1"/>
  <c r="L3" i="7"/>
  <c r="M3" i="7" s="1"/>
  <c r="N3" i="7" s="1"/>
  <c r="O3" i="7" s="1"/>
  <c r="L3" i="6"/>
  <c r="M3" i="6" s="1"/>
  <c r="N3" i="6" s="1"/>
  <c r="L3" i="5"/>
  <c r="M3" i="5" s="1"/>
  <c r="N3" i="5" s="1"/>
  <c r="I33" i="8"/>
  <c r="I34" i="9"/>
  <c r="I25" i="7"/>
  <c r="I6" i="5"/>
  <c r="I34" i="5"/>
  <c r="I36" i="5"/>
  <c r="I8" i="6"/>
  <c r="I12" i="6"/>
  <c r="I16" i="6"/>
  <c r="I34" i="6"/>
  <c r="I8" i="8"/>
  <c r="M27" i="12"/>
  <c r="N27" i="12" s="1"/>
  <c r="I33" i="9"/>
  <c r="I35" i="9"/>
  <c r="O26" i="12"/>
  <c r="I8" i="9"/>
  <c r="I12" i="9"/>
  <c r="I16" i="9"/>
  <c r="I24" i="9"/>
  <c r="B29" i="12"/>
  <c r="L28" i="12"/>
  <c r="M28" i="12" s="1"/>
  <c r="M27" i="11"/>
  <c r="N27" i="11" s="1"/>
  <c r="I20" i="8"/>
  <c r="I24" i="8"/>
  <c r="I28" i="8"/>
  <c r="B29" i="11"/>
  <c r="L28" i="11"/>
  <c r="M28" i="11" s="1"/>
  <c r="N28" i="11" s="1"/>
  <c r="I5" i="5"/>
  <c r="I17" i="8"/>
  <c r="I25" i="8"/>
  <c r="I18" i="9"/>
  <c r="I22" i="9"/>
  <c r="I26" i="9"/>
  <c r="I28" i="9"/>
  <c r="I32" i="9"/>
  <c r="I36" i="9"/>
  <c r="N26" i="11"/>
  <c r="O26" i="11" s="1"/>
  <c r="N28" i="10"/>
  <c r="O28" i="10" s="1"/>
  <c r="I33" i="7"/>
  <c r="I9" i="8"/>
  <c r="I22" i="8"/>
  <c r="I29" i="8"/>
  <c r="I21" i="9"/>
  <c r="I37" i="9"/>
  <c r="I16" i="7"/>
  <c r="I24" i="7"/>
  <c r="I25" i="9"/>
  <c r="I27" i="9"/>
  <c r="I30" i="9"/>
  <c r="B30" i="10"/>
  <c r="L29" i="10"/>
  <c r="I25" i="6"/>
  <c r="I12" i="8"/>
  <c r="I21" i="8"/>
  <c r="I30" i="8"/>
  <c r="I37" i="8"/>
  <c r="I9" i="9"/>
  <c r="I29" i="9"/>
  <c r="I31" i="9"/>
  <c r="I20" i="9"/>
  <c r="I19" i="9"/>
  <c r="I17" i="9"/>
  <c r="I14" i="9"/>
  <c r="I13" i="9"/>
  <c r="I11" i="9"/>
  <c r="I10" i="9"/>
  <c r="I6" i="9"/>
  <c r="I4" i="9"/>
  <c r="I18" i="8"/>
  <c r="I34" i="8"/>
  <c r="J38" i="9"/>
  <c r="K1" i="9" s="1"/>
  <c r="I5" i="9"/>
  <c r="I7" i="9"/>
  <c r="I23" i="9"/>
  <c r="H38" i="9"/>
  <c r="H40" i="9" s="1"/>
  <c r="I3" i="9"/>
  <c r="L3" i="9"/>
  <c r="I26" i="8"/>
  <c r="B5" i="9"/>
  <c r="L4" i="9"/>
  <c r="I15" i="9"/>
  <c r="I32" i="5"/>
  <c r="I36" i="6"/>
  <c r="I5" i="7"/>
  <c r="I35" i="8"/>
  <c r="I4" i="6"/>
  <c r="I26" i="7"/>
  <c r="I35" i="6"/>
  <c r="I32" i="7"/>
  <c r="I34" i="7"/>
  <c r="I36" i="7"/>
  <c r="I13" i="8"/>
  <c r="I14" i="8"/>
  <c r="I6" i="8"/>
  <c r="I4" i="8"/>
  <c r="I28" i="7"/>
  <c r="B5" i="8"/>
  <c r="L4" i="8"/>
  <c r="I9" i="7"/>
  <c r="I3" i="8"/>
  <c r="H38" i="8"/>
  <c r="H40" i="8" s="1"/>
  <c r="I26" i="6"/>
  <c r="J38" i="8"/>
  <c r="K1" i="8" s="1"/>
  <c r="I5" i="8"/>
  <c r="I7" i="8"/>
  <c r="I11" i="8"/>
  <c r="I15" i="8"/>
  <c r="I19" i="8"/>
  <c r="I23" i="8"/>
  <c r="I27" i="8"/>
  <c r="I31" i="8"/>
  <c r="I15" i="4"/>
  <c r="I8" i="5"/>
  <c r="I33" i="6"/>
  <c r="I8" i="7"/>
  <c r="I12" i="7"/>
  <c r="I18" i="7"/>
  <c r="I22" i="7"/>
  <c r="I29" i="7"/>
  <c r="I31" i="7"/>
  <c r="I9" i="5"/>
  <c r="I25" i="5"/>
  <c r="I27" i="5"/>
  <c r="I28" i="6"/>
  <c r="I30" i="6"/>
  <c r="I32" i="6"/>
  <c r="I23" i="7"/>
  <c r="I30" i="7"/>
  <c r="I37" i="7"/>
  <c r="I21" i="7"/>
  <c r="I20" i="7"/>
  <c r="I17" i="7"/>
  <c r="I15" i="7"/>
  <c r="I14" i="7"/>
  <c r="I13" i="7"/>
  <c r="I11" i="7"/>
  <c r="I10" i="7"/>
  <c r="I7" i="7"/>
  <c r="I4" i="7"/>
  <c r="I6" i="7"/>
  <c r="I3" i="7"/>
  <c r="L4" i="7"/>
  <c r="J38" i="7"/>
  <c r="K1" i="7" s="1"/>
  <c r="H38" i="7"/>
  <c r="H40" i="7" s="1"/>
  <c r="I16" i="4"/>
  <c r="I24" i="4"/>
  <c r="I26" i="4"/>
  <c r="I32" i="4"/>
  <c r="I34" i="4"/>
  <c r="I36" i="4"/>
  <c r="I24" i="6"/>
  <c r="I31" i="6"/>
  <c r="B5" i="7"/>
  <c r="I27" i="7"/>
  <c r="I35" i="7"/>
  <c r="I33" i="5"/>
  <c r="I16" i="5"/>
  <c r="I24" i="5"/>
  <c r="I26" i="5"/>
  <c r="I9" i="6"/>
  <c r="I22" i="6"/>
  <c r="I29" i="6"/>
  <c r="I37" i="6"/>
  <c r="I21" i="6"/>
  <c r="I20" i="6"/>
  <c r="I19" i="6"/>
  <c r="I18" i="6"/>
  <c r="I17" i="6"/>
  <c r="I14" i="6"/>
  <c r="I13" i="6"/>
  <c r="I11" i="6"/>
  <c r="I10" i="6"/>
  <c r="I6" i="6"/>
  <c r="I28" i="5"/>
  <c r="B5" i="6"/>
  <c r="L4" i="6"/>
  <c r="I15" i="6"/>
  <c r="H38" i="6"/>
  <c r="H40" i="6" s="1"/>
  <c r="I3" i="6"/>
  <c r="J38" i="6"/>
  <c r="K1" i="6" s="1"/>
  <c r="I5" i="6"/>
  <c r="I7" i="6"/>
  <c r="I23" i="6"/>
  <c r="I27" i="6"/>
  <c r="I29" i="5"/>
  <c r="I31" i="5"/>
  <c r="I11" i="4"/>
  <c r="I21" i="4"/>
  <c r="I25" i="4"/>
  <c r="I27" i="4"/>
  <c r="I29" i="4"/>
  <c r="I31" i="4"/>
  <c r="I33" i="4"/>
  <c r="I35" i="4"/>
  <c r="I5" i="4"/>
  <c r="I8" i="4"/>
  <c r="I12" i="4"/>
  <c r="I14" i="4"/>
  <c r="I4" i="5"/>
  <c r="I30" i="5"/>
  <c r="I37" i="5"/>
  <c r="I22" i="5"/>
  <c r="I21" i="5"/>
  <c r="I20" i="5"/>
  <c r="I19" i="5"/>
  <c r="I18" i="5"/>
  <c r="I17" i="5"/>
  <c r="I14" i="5"/>
  <c r="I13" i="5"/>
  <c r="I12" i="5"/>
  <c r="I11" i="5"/>
  <c r="H38" i="5"/>
  <c r="H40" i="5" s="1"/>
  <c r="I10" i="5"/>
  <c r="B6" i="5"/>
  <c r="L5" i="5"/>
  <c r="M5" i="5" s="1"/>
  <c r="N5" i="5" s="1"/>
  <c r="I3" i="5"/>
  <c r="L4" i="5"/>
  <c r="I7" i="5"/>
  <c r="I15" i="5"/>
  <c r="I23" i="5"/>
  <c r="I19" i="4"/>
  <c r="J38" i="5"/>
  <c r="K1" i="5" s="1"/>
  <c r="I35" i="5"/>
  <c r="I9" i="4"/>
  <c r="I28" i="4"/>
  <c r="I30" i="4"/>
  <c r="I37" i="4"/>
  <c r="I7" i="4"/>
  <c r="I6" i="4"/>
  <c r="I4" i="4"/>
  <c r="I3" i="4"/>
  <c r="I13" i="4"/>
  <c r="I10" i="4"/>
  <c r="I23" i="4"/>
  <c r="I22" i="4"/>
  <c r="I20" i="4"/>
  <c r="I18" i="4"/>
  <c r="I17" i="4"/>
  <c r="B4" i="4"/>
  <c r="L3" i="4"/>
  <c r="J38" i="4"/>
  <c r="K1" i="4" s="1"/>
  <c r="H38" i="4"/>
  <c r="H40" i="4" s="1"/>
  <c r="B3" i="2"/>
  <c r="J3" i="2"/>
  <c r="H3" i="2"/>
  <c r="B32" i="15" l="1"/>
  <c r="L31" i="15"/>
  <c r="M31" i="15" s="1"/>
  <c r="N31" i="15" s="1"/>
  <c r="N30" i="15"/>
  <c r="O30" i="15" s="1"/>
  <c r="B32" i="14"/>
  <c r="L31" i="14"/>
  <c r="M31" i="14" s="1"/>
  <c r="N31" i="14" s="1"/>
  <c r="O31" i="14" s="1"/>
  <c r="M30" i="14"/>
  <c r="N30" i="14" s="1"/>
  <c r="N28" i="12"/>
  <c r="O28" i="12" s="1"/>
  <c r="B30" i="12"/>
  <c r="L29" i="12"/>
  <c r="O27" i="12"/>
  <c r="O28" i="11"/>
  <c r="O27" i="11"/>
  <c r="B30" i="11"/>
  <c r="L29" i="11"/>
  <c r="M29" i="11" s="1"/>
  <c r="M29" i="10"/>
  <c r="N29" i="10" s="1"/>
  <c r="B31" i="10"/>
  <c r="L30" i="10"/>
  <c r="M30" i="10" s="1"/>
  <c r="I38" i="9"/>
  <c r="I40" i="9" s="1"/>
  <c r="M3" i="9"/>
  <c r="N3" i="9" s="1"/>
  <c r="O3" i="9" s="1"/>
  <c r="B6" i="9"/>
  <c r="L5" i="9"/>
  <c r="M5" i="9" s="1"/>
  <c r="M4" i="9"/>
  <c r="N4" i="9" s="1"/>
  <c r="I38" i="8"/>
  <c r="I40" i="8" s="1"/>
  <c r="B6" i="8"/>
  <c r="L5" i="8"/>
  <c r="N3" i="8"/>
  <c r="M4" i="8"/>
  <c r="N4" i="8" s="1"/>
  <c r="B6" i="7"/>
  <c r="L5" i="7"/>
  <c r="I38" i="7"/>
  <c r="I40" i="7" s="1"/>
  <c r="M4" i="7"/>
  <c r="I38" i="6"/>
  <c r="I40" i="6" s="1"/>
  <c r="O3" i="6"/>
  <c r="B6" i="6"/>
  <c r="L5" i="6"/>
  <c r="M4" i="6"/>
  <c r="N4" i="6" s="1"/>
  <c r="I38" i="5"/>
  <c r="I40" i="5" s="1"/>
  <c r="O5" i="5"/>
  <c r="B7" i="5"/>
  <c r="L6" i="5"/>
  <c r="M6" i="5" s="1"/>
  <c r="M4" i="5"/>
  <c r="N4" i="5" s="1"/>
  <c r="O3" i="5"/>
  <c r="I38" i="4"/>
  <c r="I40" i="4" s="1"/>
  <c r="B5" i="4"/>
  <c r="L4" i="4"/>
  <c r="M4" i="4" s="1"/>
  <c r="M3" i="4"/>
  <c r="L3" i="2"/>
  <c r="B1" i="3"/>
  <c r="B14" i="3" s="1"/>
  <c r="J37" i="2"/>
  <c r="H37" i="2"/>
  <c r="P37" i="2" s="1"/>
  <c r="J36" i="2"/>
  <c r="H36" i="2"/>
  <c r="P36" i="2" s="1"/>
  <c r="J35" i="2"/>
  <c r="H35" i="2"/>
  <c r="J34" i="2"/>
  <c r="H34" i="2"/>
  <c r="J33" i="2"/>
  <c r="H33" i="2"/>
  <c r="J32" i="2"/>
  <c r="H32" i="2"/>
  <c r="J31" i="2"/>
  <c r="H31" i="2"/>
  <c r="J30" i="2"/>
  <c r="H30" i="2"/>
  <c r="P30" i="2" s="1"/>
  <c r="J29" i="2"/>
  <c r="H29" i="2"/>
  <c r="P29" i="2" s="1"/>
  <c r="J28" i="2"/>
  <c r="H28" i="2"/>
  <c r="J27" i="2"/>
  <c r="H27" i="2"/>
  <c r="J26" i="2"/>
  <c r="H26" i="2"/>
  <c r="J25" i="2"/>
  <c r="H25" i="2"/>
  <c r="J24" i="2"/>
  <c r="H24" i="2"/>
  <c r="J23" i="2"/>
  <c r="H23" i="2"/>
  <c r="P23" i="2" s="1"/>
  <c r="G4" i="16" s="1"/>
  <c r="J22" i="2"/>
  <c r="H22" i="2"/>
  <c r="P22" i="2" s="1"/>
  <c r="J21" i="2"/>
  <c r="H21" i="2"/>
  <c r="J20" i="2"/>
  <c r="H20" i="2"/>
  <c r="J19" i="2"/>
  <c r="H19" i="2"/>
  <c r="J18" i="2"/>
  <c r="H18" i="2"/>
  <c r="J17" i="2"/>
  <c r="H17" i="2"/>
  <c r="J16" i="2"/>
  <c r="H16" i="2"/>
  <c r="P16" i="2" s="1"/>
  <c r="J15" i="2"/>
  <c r="H15" i="2"/>
  <c r="P15" i="2" s="1"/>
  <c r="J14" i="2"/>
  <c r="H14" i="2"/>
  <c r="J13" i="2"/>
  <c r="H13" i="2"/>
  <c r="J12" i="2"/>
  <c r="H12" i="2"/>
  <c r="J11" i="2"/>
  <c r="H11" i="2"/>
  <c r="J10" i="2"/>
  <c r="H10" i="2"/>
  <c r="J9" i="2"/>
  <c r="H9" i="2"/>
  <c r="P9" i="2" s="1"/>
  <c r="J8" i="2"/>
  <c r="H8" i="2"/>
  <c r="P8" i="2" s="1"/>
  <c r="J7" i="2"/>
  <c r="H7" i="2"/>
  <c r="J6" i="2"/>
  <c r="H6" i="2"/>
  <c r="J5" i="2"/>
  <c r="H5" i="2"/>
  <c r="J4" i="2"/>
  <c r="H4" i="2"/>
  <c r="I3" i="2"/>
  <c r="B4" i="2"/>
  <c r="B5" i="2" s="1"/>
  <c r="J2" i="2"/>
  <c r="I2" i="2"/>
  <c r="G15" i="16" l="1"/>
  <c r="B33" i="15"/>
  <c r="L32" i="15"/>
  <c r="M32" i="15" s="1"/>
  <c r="N32" i="15" s="1"/>
  <c r="O31" i="15"/>
  <c r="O30" i="14"/>
  <c r="B33" i="14"/>
  <c r="L32" i="14"/>
  <c r="M32" i="14" s="1"/>
  <c r="B31" i="12"/>
  <c r="L30" i="12"/>
  <c r="M29" i="12"/>
  <c r="N29" i="12" s="1"/>
  <c r="O29" i="12" s="1"/>
  <c r="N29" i="11"/>
  <c r="O29" i="11" s="1"/>
  <c r="B31" i="11"/>
  <c r="L30" i="11"/>
  <c r="N30" i="10"/>
  <c r="O30" i="10" s="1"/>
  <c r="B32" i="10"/>
  <c r="L31" i="10"/>
  <c r="M31" i="10" s="1"/>
  <c r="O29" i="10"/>
  <c r="B7" i="9"/>
  <c r="L6" i="9"/>
  <c r="N5" i="9"/>
  <c r="O4" i="9"/>
  <c r="O3" i="8"/>
  <c r="M5" i="8"/>
  <c r="N5" i="8" s="1"/>
  <c r="O4" i="8"/>
  <c r="B7" i="8"/>
  <c r="L6" i="8"/>
  <c r="N4" i="7"/>
  <c r="O4" i="7" s="1"/>
  <c r="M5" i="7"/>
  <c r="N5" i="7" s="1"/>
  <c r="B7" i="7"/>
  <c r="L6" i="7"/>
  <c r="O4" i="6"/>
  <c r="M5" i="6"/>
  <c r="B7" i="6"/>
  <c r="L6" i="6"/>
  <c r="N6" i="5"/>
  <c r="O6" i="5" s="1"/>
  <c r="O4" i="5"/>
  <c r="B8" i="5"/>
  <c r="L7" i="5"/>
  <c r="L5" i="4"/>
  <c r="B6" i="4"/>
  <c r="N4" i="4"/>
  <c r="O4" i="4" s="1"/>
  <c r="N3" i="4"/>
  <c r="I21" i="2"/>
  <c r="I23" i="2"/>
  <c r="I16" i="2"/>
  <c r="I14" i="2"/>
  <c r="I18" i="2"/>
  <c r="I20" i="2"/>
  <c r="I24" i="2"/>
  <c r="I32" i="2"/>
  <c r="I15" i="2"/>
  <c r="I4" i="2"/>
  <c r="I7" i="2"/>
  <c r="I22" i="2"/>
  <c r="I26" i="2"/>
  <c r="I28" i="2"/>
  <c r="I30" i="2"/>
  <c r="I34" i="2"/>
  <c r="I36" i="2"/>
  <c r="I10" i="2"/>
  <c r="I12" i="2"/>
  <c r="I29" i="2"/>
  <c r="I31" i="2"/>
  <c r="I8" i="2"/>
  <c r="J38" i="2"/>
  <c r="K1" i="2" s="1"/>
  <c r="M3" i="2"/>
  <c r="N3" i="2" s="1"/>
  <c r="O3" i="2" s="1"/>
  <c r="I6" i="2"/>
  <c r="I17" i="2"/>
  <c r="I25" i="2"/>
  <c r="I33" i="2"/>
  <c r="I35" i="2"/>
  <c r="I5" i="2"/>
  <c r="I11" i="2"/>
  <c r="I19" i="2"/>
  <c r="I27" i="2"/>
  <c r="I37" i="2"/>
  <c r="B11" i="3"/>
  <c r="B3" i="3"/>
  <c r="B8" i="3" s="1"/>
  <c r="B9" i="3" s="1"/>
  <c r="I9" i="2"/>
  <c r="I13" i="2"/>
  <c r="B6" i="2"/>
  <c r="L5" i="2"/>
  <c r="B12" i="3"/>
  <c r="H38" i="2"/>
  <c r="H40" i="2" s="1"/>
  <c r="B5" i="3"/>
  <c r="B13" i="3"/>
  <c r="L4" i="2"/>
  <c r="M4" i="2" s="1"/>
  <c r="B2" i="3"/>
  <c r="B6" i="3"/>
  <c r="B10" i="3"/>
  <c r="O32" i="15" l="1"/>
  <c r="B34" i="15"/>
  <c r="L33" i="15"/>
  <c r="M33" i="15" s="1"/>
  <c r="N32" i="14"/>
  <c r="O32" i="14" s="1"/>
  <c r="B34" i="14"/>
  <c r="L33" i="14"/>
  <c r="M33" i="14" s="1"/>
  <c r="M30" i="12"/>
  <c r="B32" i="12"/>
  <c r="L31" i="12"/>
  <c r="M31" i="12" s="1"/>
  <c r="M30" i="11"/>
  <c r="N30" i="11" s="1"/>
  <c r="B32" i="11"/>
  <c r="L31" i="11"/>
  <c r="M31" i="11" s="1"/>
  <c r="N31" i="11" s="1"/>
  <c r="B33" i="10"/>
  <c r="L32" i="10"/>
  <c r="N31" i="10"/>
  <c r="O31" i="10" s="1"/>
  <c r="M6" i="9"/>
  <c r="B8" i="9"/>
  <c r="L7" i="9"/>
  <c r="M7" i="9" s="1"/>
  <c r="O5" i="9"/>
  <c r="M6" i="8"/>
  <c r="B8" i="8"/>
  <c r="L7" i="8"/>
  <c r="O5" i="8"/>
  <c r="M6" i="7"/>
  <c r="B8" i="7"/>
  <c r="L7" i="7"/>
  <c r="M7" i="7" s="1"/>
  <c r="O5" i="7"/>
  <c r="N5" i="6"/>
  <c r="O5" i="6" s="1"/>
  <c r="M6" i="6"/>
  <c r="B8" i="6"/>
  <c r="L7" i="6"/>
  <c r="B9" i="5"/>
  <c r="L8" i="5"/>
  <c r="M7" i="5"/>
  <c r="M5" i="4"/>
  <c r="N5" i="4" s="1"/>
  <c r="O5" i="4" s="1"/>
  <c r="O3" i="4"/>
  <c r="B7" i="4"/>
  <c r="L6" i="4"/>
  <c r="I38" i="2"/>
  <c r="I40" i="2" s="1"/>
  <c r="B4" i="3"/>
  <c r="N4" i="2"/>
  <c r="O4" i="2" s="1"/>
  <c r="M5" i="2"/>
  <c r="N5" i="2" s="1"/>
  <c r="O5" i="2" s="1"/>
  <c r="B7" i="2"/>
  <c r="L6" i="2"/>
  <c r="M6" i="2" s="1"/>
  <c r="B35" i="15" l="1"/>
  <c r="L34" i="15"/>
  <c r="N33" i="15"/>
  <c r="O33" i="15" s="1"/>
  <c r="N33" i="14"/>
  <c r="O33" i="14" s="1"/>
  <c r="B35" i="14"/>
  <c r="L34" i="14"/>
  <c r="N30" i="12"/>
  <c r="O30" i="12" s="1"/>
  <c r="N31" i="12"/>
  <c r="O31" i="12" s="1"/>
  <c r="B33" i="12"/>
  <c r="L32" i="12"/>
  <c r="M32" i="12" s="1"/>
  <c r="N32" i="12" s="1"/>
  <c r="O30" i="11"/>
  <c r="B7" i="3"/>
  <c r="K34" i="15" s="1"/>
  <c r="B33" i="11"/>
  <c r="L32" i="11"/>
  <c r="M32" i="11" s="1"/>
  <c r="N32" i="11" s="1"/>
  <c r="O31" i="11"/>
  <c r="M32" i="10"/>
  <c r="N32" i="10" s="1"/>
  <c r="O32" i="10" s="1"/>
  <c r="B34" i="10"/>
  <c r="L33" i="10"/>
  <c r="M33" i="10" s="1"/>
  <c r="N6" i="9"/>
  <c r="O6" i="9" s="1"/>
  <c r="N7" i="9"/>
  <c r="O7" i="9" s="1"/>
  <c r="B9" i="9"/>
  <c r="L8" i="9"/>
  <c r="M8" i="9" s="1"/>
  <c r="B9" i="8"/>
  <c r="L8" i="8"/>
  <c r="M7" i="8"/>
  <c r="N6" i="8"/>
  <c r="N7" i="7"/>
  <c r="O7" i="7" s="1"/>
  <c r="B9" i="7"/>
  <c r="L8" i="7"/>
  <c r="M8" i="7" s="1"/>
  <c r="N8" i="7" s="1"/>
  <c r="N6" i="7"/>
  <c r="B9" i="6"/>
  <c r="L8" i="6"/>
  <c r="M8" i="6" s="1"/>
  <c r="M7" i="6"/>
  <c r="N6" i="6"/>
  <c r="O6" i="6" s="1"/>
  <c r="M8" i="5"/>
  <c r="N8" i="5" s="1"/>
  <c r="O8" i="5" s="1"/>
  <c r="L9" i="5"/>
  <c r="M9" i="5" s="1"/>
  <c r="N9" i="5" s="1"/>
  <c r="B10" i="5"/>
  <c r="N7" i="5"/>
  <c r="O7" i="5" s="1"/>
  <c r="M6" i="4"/>
  <c r="B8" i="4"/>
  <c r="L7" i="4"/>
  <c r="L7" i="2"/>
  <c r="M7" i="2" s="1"/>
  <c r="B8" i="2"/>
  <c r="N6" i="2"/>
  <c r="O6" i="2" s="1"/>
  <c r="K30" i="8" l="1"/>
  <c r="K23" i="8"/>
  <c r="K16" i="8"/>
  <c r="K10" i="8"/>
  <c r="K8" i="8"/>
  <c r="K7" i="8"/>
  <c r="K6" i="8"/>
  <c r="K5" i="8"/>
  <c r="K4" i="8"/>
  <c r="K3" i="8"/>
  <c r="K11" i="8"/>
  <c r="K12" i="8"/>
  <c r="K13" i="8"/>
  <c r="K14" i="8"/>
  <c r="K15" i="8"/>
  <c r="K17" i="8"/>
  <c r="K18" i="8"/>
  <c r="K19" i="8"/>
  <c r="K20" i="8"/>
  <c r="K21" i="8"/>
  <c r="K22" i="8"/>
  <c r="K24" i="8"/>
  <c r="K25" i="8"/>
  <c r="K26" i="8"/>
  <c r="K27" i="8"/>
  <c r="K28" i="8"/>
  <c r="K29" i="8"/>
  <c r="K31" i="8"/>
  <c r="K32" i="8"/>
  <c r="K33" i="8"/>
  <c r="K34" i="8"/>
  <c r="K35" i="8"/>
  <c r="K36" i="8"/>
  <c r="K37" i="8"/>
  <c r="K4" i="15"/>
  <c r="K26" i="15"/>
  <c r="K7" i="15"/>
  <c r="K20" i="15"/>
  <c r="K23" i="15"/>
  <c r="K10" i="15"/>
  <c r="M34" i="15"/>
  <c r="N34" i="15" s="1"/>
  <c r="K14" i="15"/>
  <c r="K30" i="15"/>
  <c r="K11" i="15"/>
  <c r="K27" i="15"/>
  <c r="K8" i="15"/>
  <c r="K24" i="15"/>
  <c r="B36" i="15"/>
  <c r="L35" i="15"/>
  <c r="M35" i="15" s="1"/>
  <c r="K35" i="15"/>
  <c r="K18" i="15"/>
  <c r="K33" i="15"/>
  <c r="K15" i="15"/>
  <c r="K31" i="15"/>
  <c r="K12" i="15"/>
  <c r="K28" i="15"/>
  <c r="K4" i="14"/>
  <c r="K21" i="15"/>
  <c r="K5" i="15"/>
  <c r="K17" i="15"/>
  <c r="K29" i="15"/>
  <c r="K9" i="15"/>
  <c r="K13" i="15"/>
  <c r="K25" i="15"/>
  <c r="K22" i="15"/>
  <c r="K3" i="15"/>
  <c r="K19" i="15"/>
  <c r="K16" i="15"/>
  <c r="K32" i="15"/>
  <c r="K6" i="15"/>
  <c r="K12" i="14"/>
  <c r="K19" i="14"/>
  <c r="K28" i="14"/>
  <c r="K13" i="14"/>
  <c r="K29" i="14"/>
  <c r="K7" i="14"/>
  <c r="K23" i="14"/>
  <c r="B36" i="14"/>
  <c r="L35" i="14"/>
  <c r="M35" i="14" s="1"/>
  <c r="K35" i="14"/>
  <c r="K16" i="14"/>
  <c r="K32" i="14"/>
  <c r="K17" i="14"/>
  <c r="K11" i="14"/>
  <c r="K27" i="14"/>
  <c r="M34" i="14"/>
  <c r="K3" i="14"/>
  <c r="K20" i="14"/>
  <c r="K5" i="14"/>
  <c r="K21" i="14"/>
  <c r="K10" i="14"/>
  <c r="K22" i="14"/>
  <c r="K30" i="14"/>
  <c r="K18" i="14"/>
  <c r="K6" i="14"/>
  <c r="K14" i="14"/>
  <c r="K26" i="14"/>
  <c r="K33" i="14"/>
  <c r="K15" i="14"/>
  <c r="K31" i="14"/>
  <c r="K34" i="14"/>
  <c r="K8" i="14"/>
  <c r="K24" i="14"/>
  <c r="K9" i="14"/>
  <c r="K25" i="14"/>
  <c r="K17" i="11"/>
  <c r="K5" i="9"/>
  <c r="K15" i="10"/>
  <c r="K4" i="6"/>
  <c r="K31" i="10"/>
  <c r="K4" i="10"/>
  <c r="K7" i="11"/>
  <c r="K24" i="11"/>
  <c r="K32" i="12"/>
  <c r="K8" i="11"/>
  <c r="K6" i="2"/>
  <c r="K4" i="4"/>
  <c r="K9" i="5"/>
  <c r="K7" i="7"/>
  <c r="K16" i="10"/>
  <c r="K21" i="10"/>
  <c r="K23" i="11"/>
  <c r="K9" i="12"/>
  <c r="K7" i="5"/>
  <c r="K3" i="6"/>
  <c r="K4" i="9"/>
  <c r="K10" i="10"/>
  <c r="K25" i="12"/>
  <c r="O32" i="12"/>
  <c r="K18" i="12"/>
  <c r="K3" i="12"/>
  <c r="K19" i="12"/>
  <c r="K4" i="12"/>
  <c r="K20" i="12"/>
  <c r="K13" i="12"/>
  <c r="K29" i="12"/>
  <c r="K6" i="12"/>
  <c r="K22" i="12"/>
  <c r="K7" i="12"/>
  <c r="K23" i="12"/>
  <c r="K8" i="12"/>
  <c r="K24" i="12"/>
  <c r="K17" i="12"/>
  <c r="K10" i="12"/>
  <c r="K26" i="12"/>
  <c r="K11" i="12"/>
  <c r="K27" i="12"/>
  <c r="K12" i="12"/>
  <c r="K28" i="12"/>
  <c r="K5" i="12"/>
  <c r="K21" i="12"/>
  <c r="K33" i="12"/>
  <c r="B34" i="12"/>
  <c r="L33" i="12"/>
  <c r="K14" i="12"/>
  <c r="K30" i="12"/>
  <c r="K15" i="12"/>
  <c r="K16" i="12"/>
  <c r="K31" i="12"/>
  <c r="K25" i="11"/>
  <c r="K4" i="2"/>
  <c r="K5" i="4"/>
  <c r="K6" i="4"/>
  <c r="K5" i="5"/>
  <c r="K8" i="5"/>
  <c r="K6" i="5"/>
  <c r="K6" i="6"/>
  <c r="K8" i="6"/>
  <c r="K6" i="7"/>
  <c r="K6" i="9"/>
  <c r="K5" i="10"/>
  <c r="K19" i="10"/>
  <c r="K3" i="10"/>
  <c r="K20" i="10"/>
  <c r="K9" i="10"/>
  <c r="K25" i="10"/>
  <c r="K26" i="10"/>
  <c r="K18" i="10"/>
  <c r="K11" i="11"/>
  <c r="K27" i="11"/>
  <c r="K12" i="11"/>
  <c r="K28" i="11"/>
  <c r="K9" i="11"/>
  <c r="K29" i="11"/>
  <c r="K7" i="2"/>
  <c r="K3" i="2"/>
  <c r="K7" i="4"/>
  <c r="K4" i="5"/>
  <c r="K4" i="7"/>
  <c r="K7" i="9"/>
  <c r="K7" i="10"/>
  <c r="K23" i="10"/>
  <c r="K8" i="10"/>
  <c r="K24" i="10"/>
  <c r="K33" i="10"/>
  <c r="K13" i="10"/>
  <c r="K29" i="10"/>
  <c r="K14" i="10"/>
  <c r="K22" i="10"/>
  <c r="K15" i="11"/>
  <c r="K16" i="11"/>
  <c r="K31" i="11"/>
  <c r="K13" i="11"/>
  <c r="K6" i="11"/>
  <c r="K5" i="2"/>
  <c r="K3" i="4"/>
  <c r="K3" i="5"/>
  <c r="K5" i="6"/>
  <c r="K7" i="6"/>
  <c r="K8" i="7"/>
  <c r="K3" i="7"/>
  <c r="K8" i="9"/>
  <c r="K3" i="9"/>
  <c r="K11" i="10"/>
  <c r="K27" i="10"/>
  <c r="K12" i="10"/>
  <c r="K28" i="10"/>
  <c r="K32" i="10"/>
  <c r="K17" i="10"/>
  <c r="K6" i="10"/>
  <c r="K30" i="10"/>
  <c r="K3" i="11"/>
  <c r="K19" i="11"/>
  <c r="K4" i="11"/>
  <c r="K20" i="11"/>
  <c r="K32" i="11"/>
  <c r="K30" i="11"/>
  <c r="O32" i="11"/>
  <c r="K33" i="11"/>
  <c r="B34" i="11"/>
  <c r="L33" i="11"/>
  <c r="M33" i="11" s="1"/>
  <c r="K5" i="7"/>
  <c r="K22" i="11"/>
  <c r="K14" i="11"/>
  <c r="K10" i="11"/>
  <c r="K18" i="11"/>
  <c r="K26" i="11"/>
  <c r="K21" i="11"/>
  <c r="K5" i="11"/>
  <c r="N33" i="10"/>
  <c r="O33" i="10" s="1"/>
  <c r="B35" i="10"/>
  <c r="L34" i="10"/>
  <c r="M34" i="10" s="1"/>
  <c r="K34" i="10"/>
  <c r="N8" i="9"/>
  <c r="O8" i="9" s="1"/>
  <c r="K9" i="9"/>
  <c r="B10" i="9"/>
  <c r="L9" i="9"/>
  <c r="M8" i="8"/>
  <c r="N8" i="8" s="1"/>
  <c r="N7" i="8"/>
  <c r="O7" i="8" s="1"/>
  <c r="O6" i="8"/>
  <c r="K9" i="8"/>
  <c r="B10" i="8"/>
  <c r="L9" i="8"/>
  <c r="M9" i="8" s="1"/>
  <c r="N9" i="8" s="1"/>
  <c r="O8" i="7"/>
  <c r="O6" i="7"/>
  <c r="K9" i="7"/>
  <c r="L9" i="7"/>
  <c r="M9" i="7" s="1"/>
  <c r="N9" i="7" s="1"/>
  <c r="B10" i="7"/>
  <c r="N8" i="6"/>
  <c r="O8" i="6" s="1"/>
  <c r="K9" i="6"/>
  <c r="B10" i="6"/>
  <c r="L9" i="6"/>
  <c r="N7" i="6"/>
  <c r="O7" i="6" s="1"/>
  <c r="O9" i="5"/>
  <c r="B11" i="5"/>
  <c r="K10" i="5"/>
  <c r="L10" i="5"/>
  <c r="M7" i="4"/>
  <c r="N7" i="4" s="1"/>
  <c r="O7" i="4" s="1"/>
  <c r="K8" i="4"/>
  <c r="L8" i="4"/>
  <c r="B9" i="4"/>
  <c r="N6" i="4"/>
  <c r="B9" i="2"/>
  <c r="L8" i="2"/>
  <c r="M8" i="2" s="1"/>
  <c r="K8" i="2"/>
  <c r="N7" i="2"/>
  <c r="O34" i="15" l="1"/>
  <c r="B37" i="15"/>
  <c r="L36" i="15"/>
  <c r="M36" i="15" s="1"/>
  <c r="K36" i="15"/>
  <c r="N35" i="15"/>
  <c r="O35" i="15" s="1"/>
  <c r="N35" i="14"/>
  <c r="O35" i="14" s="1"/>
  <c r="N34" i="14"/>
  <c r="O34" i="14" s="1"/>
  <c r="B37" i="14"/>
  <c r="L36" i="14"/>
  <c r="M36" i="14" s="1"/>
  <c r="K36" i="14"/>
  <c r="B35" i="12"/>
  <c r="L34" i="12"/>
  <c r="K34" i="12"/>
  <c r="M33" i="12"/>
  <c r="N33" i="12" s="1"/>
  <c r="N33" i="11"/>
  <c r="O33" i="11" s="1"/>
  <c r="K34" i="11"/>
  <c r="B35" i="11"/>
  <c r="L34" i="11"/>
  <c r="K35" i="10"/>
  <c r="B36" i="10"/>
  <c r="L35" i="10"/>
  <c r="M35" i="10" s="1"/>
  <c r="N34" i="10"/>
  <c r="O34" i="10" s="1"/>
  <c r="B11" i="9"/>
  <c r="L10" i="9"/>
  <c r="K10" i="9"/>
  <c r="M9" i="9"/>
  <c r="O8" i="8"/>
  <c r="B11" i="8"/>
  <c r="L10" i="8"/>
  <c r="O9" i="8"/>
  <c r="O9" i="7"/>
  <c r="K10" i="7"/>
  <c r="B11" i="7"/>
  <c r="L10" i="7"/>
  <c r="B11" i="6"/>
  <c r="L10" i="6"/>
  <c r="K10" i="6"/>
  <c r="M9" i="6"/>
  <c r="N9" i="6" s="1"/>
  <c r="M10" i="5"/>
  <c r="N10" i="5" s="1"/>
  <c r="O10" i="5" s="1"/>
  <c r="B12" i="5"/>
  <c r="L11" i="5"/>
  <c r="M11" i="5" s="1"/>
  <c r="N11" i="5" s="1"/>
  <c r="K11" i="5"/>
  <c r="M8" i="4"/>
  <c r="N8" i="4" s="1"/>
  <c r="K9" i="4"/>
  <c r="B10" i="4"/>
  <c r="L9" i="4"/>
  <c r="O6" i="4"/>
  <c r="N8" i="2"/>
  <c r="O8" i="2" s="1"/>
  <c r="O7" i="2"/>
  <c r="B10" i="2"/>
  <c r="L9" i="2"/>
  <c r="M9" i="2" s="1"/>
  <c r="K9" i="2"/>
  <c r="N36" i="15" l="1"/>
  <c r="O36" i="15" s="1"/>
  <c r="K37" i="15"/>
  <c r="K38" i="15" s="1"/>
  <c r="O1" i="15" s="1"/>
  <c r="L37" i="15"/>
  <c r="L38" i="15" s="1"/>
  <c r="L40" i="15" s="1"/>
  <c r="N36" i="14"/>
  <c r="O36" i="14" s="1"/>
  <c r="K37" i="14"/>
  <c r="K38" i="14" s="1"/>
  <c r="O1" i="14" s="1"/>
  <c r="E6" i="16" s="1"/>
  <c r="L37" i="14"/>
  <c r="L38" i="14" s="1"/>
  <c r="L40" i="14" s="1"/>
  <c r="O33" i="12"/>
  <c r="B36" i="12"/>
  <c r="L35" i="12"/>
  <c r="M35" i="12" s="1"/>
  <c r="N35" i="12" s="1"/>
  <c r="K35" i="12"/>
  <c r="M34" i="12"/>
  <c r="N34" i="12" s="1"/>
  <c r="O34" i="12" s="1"/>
  <c r="M34" i="11"/>
  <c r="N34" i="11" s="1"/>
  <c r="B36" i="11"/>
  <c r="L35" i="11"/>
  <c r="K35" i="11"/>
  <c r="N35" i="10"/>
  <c r="O35" i="10" s="1"/>
  <c r="B37" i="10"/>
  <c r="L36" i="10"/>
  <c r="K36" i="10"/>
  <c r="M10" i="9"/>
  <c r="B12" i="9"/>
  <c r="L11" i="9"/>
  <c r="M11" i="9" s="1"/>
  <c r="K11" i="9"/>
  <c r="N9" i="9"/>
  <c r="O9" i="9" s="1"/>
  <c r="M10" i="8"/>
  <c r="N10" i="8" s="1"/>
  <c r="O10" i="8" s="1"/>
  <c r="B12" i="8"/>
  <c r="L11" i="8"/>
  <c r="M10" i="7"/>
  <c r="N10" i="7" s="1"/>
  <c r="O10" i="7" s="1"/>
  <c r="B12" i="7"/>
  <c r="L11" i="7"/>
  <c r="M11" i="7" s="1"/>
  <c r="K11" i="7"/>
  <c r="M10" i="6"/>
  <c r="N10" i="6" s="1"/>
  <c r="O9" i="6"/>
  <c r="B12" i="6"/>
  <c r="L11" i="6"/>
  <c r="M11" i="6" s="1"/>
  <c r="K11" i="6"/>
  <c r="O11" i="5"/>
  <c r="B13" i="5"/>
  <c r="L12" i="5"/>
  <c r="M12" i="5" s="1"/>
  <c r="K12" i="5"/>
  <c r="M9" i="4"/>
  <c r="N9" i="4" s="1"/>
  <c r="O9" i="4" s="1"/>
  <c r="O8" i="4"/>
  <c r="B11" i="4"/>
  <c r="L10" i="4"/>
  <c r="M10" i="4" s="1"/>
  <c r="K10" i="4"/>
  <c r="N9" i="2"/>
  <c r="O9" i="2" s="1"/>
  <c r="B11" i="2"/>
  <c r="L10" i="2"/>
  <c r="M10" i="2" s="1"/>
  <c r="K10" i="2"/>
  <c r="E11" i="16" l="1"/>
  <c r="E12" i="16"/>
  <c r="M37" i="15"/>
  <c r="M38" i="15" s="1"/>
  <c r="M37" i="14"/>
  <c r="M38" i="14" s="1"/>
  <c r="O35" i="12"/>
  <c r="B37" i="12"/>
  <c r="L36" i="12"/>
  <c r="M36" i="12" s="1"/>
  <c r="K36" i="12"/>
  <c r="M35" i="11"/>
  <c r="N35" i="11" s="1"/>
  <c r="O35" i="11" s="1"/>
  <c r="O34" i="11"/>
  <c r="B37" i="11"/>
  <c r="L36" i="11"/>
  <c r="M36" i="11" s="1"/>
  <c r="K36" i="11"/>
  <c r="M36" i="10"/>
  <c r="N36" i="10" s="1"/>
  <c r="K37" i="10"/>
  <c r="K38" i="10" s="1"/>
  <c r="O1" i="10" s="1"/>
  <c r="E4" i="16" s="1"/>
  <c r="L37" i="10"/>
  <c r="L38" i="10" s="1"/>
  <c r="L40" i="10" s="1"/>
  <c r="N10" i="9"/>
  <c r="O10" i="9" s="1"/>
  <c r="N11" i="9"/>
  <c r="O11" i="9" s="1"/>
  <c r="B13" i="9"/>
  <c r="L12" i="9"/>
  <c r="K12" i="9"/>
  <c r="B13" i="8"/>
  <c r="L12" i="8"/>
  <c r="M12" i="8" s="1"/>
  <c r="M11" i="8"/>
  <c r="N11" i="8" s="1"/>
  <c r="B13" i="7"/>
  <c r="L12" i="7"/>
  <c r="K12" i="7"/>
  <c r="N11" i="7"/>
  <c r="O11" i="7" s="1"/>
  <c r="O10" i="6"/>
  <c r="N11" i="6"/>
  <c r="O11" i="6" s="1"/>
  <c r="B13" i="6"/>
  <c r="L12" i="6"/>
  <c r="K12" i="6"/>
  <c r="N12" i="5"/>
  <c r="O12" i="5" s="1"/>
  <c r="K13" i="5"/>
  <c r="B14" i="5"/>
  <c r="L13" i="5"/>
  <c r="M13" i="5" s="1"/>
  <c r="N10" i="4"/>
  <c r="O10" i="4" s="1"/>
  <c r="B12" i="4"/>
  <c r="L11" i="4"/>
  <c r="M11" i="4" s="1"/>
  <c r="N11" i="4" s="1"/>
  <c r="K11" i="4"/>
  <c r="N10" i="2"/>
  <c r="O10" i="2" s="1"/>
  <c r="K11" i="2"/>
  <c r="L11" i="2"/>
  <c r="M11" i="2" s="1"/>
  <c r="N11" i="2" s="1"/>
  <c r="B12" i="2"/>
  <c r="N37" i="15" l="1"/>
  <c r="N38" i="15" s="1"/>
  <c r="D1" i="15" s="1"/>
  <c r="C11" i="16" s="1"/>
  <c r="N37" i="14"/>
  <c r="N38" i="14" s="1"/>
  <c r="D1" i="14" s="1"/>
  <c r="C6" i="16" s="1"/>
  <c r="N36" i="12"/>
  <c r="O36" i="12" s="1"/>
  <c r="K37" i="12"/>
  <c r="K38" i="12" s="1"/>
  <c r="O1" i="12" s="1"/>
  <c r="E10" i="16" s="1"/>
  <c r="L37" i="12"/>
  <c r="L38" i="12" s="1"/>
  <c r="L40" i="12" s="1"/>
  <c r="N36" i="11"/>
  <c r="O36" i="11" s="1"/>
  <c r="K37" i="11"/>
  <c r="K38" i="11" s="1"/>
  <c r="O1" i="11" s="1"/>
  <c r="E14" i="16" s="1"/>
  <c r="L37" i="11"/>
  <c r="L38" i="11" s="1"/>
  <c r="L40" i="11" s="1"/>
  <c r="O36" i="10"/>
  <c r="M37" i="10"/>
  <c r="M12" i="9"/>
  <c r="N12" i="9" s="1"/>
  <c r="O12" i="9" s="1"/>
  <c r="K13" i="9"/>
  <c r="B14" i="9"/>
  <c r="L13" i="9"/>
  <c r="N12" i="8"/>
  <c r="O12" i="8" s="1"/>
  <c r="B14" i="8"/>
  <c r="L13" i="8"/>
  <c r="O11" i="8"/>
  <c r="M12" i="7"/>
  <c r="N12" i="7" s="1"/>
  <c r="K13" i="7"/>
  <c r="L13" i="7"/>
  <c r="B14" i="7"/>
  <c r="M12" i="6"/>
  <c r="N12" i="6" s="1"/>
  <c r="O12" i="6" s="1"/>
  <c r="K13" i="6"/>
  <c r="L13" i="6"/>
  <c r="M13" i="6" s="1"/>
  <c r="B14" i="6"/>
  <c r="L14" i="5"/>
  <c r="B15" i="5"/>
  <c r="K14" i="5"/>
  <c r="N13" i="5"/>
  <c r="O13" i="5" s="1"/>
  <c r="O11" i="4"/>
  <c r="K12" i="4"/>
  <c r="B13" i="4"/>
  <c r="L12" i="4"/>
  <c r="M12" i="4" s="1"/>
  <c r="N12" i="4" s="1"/>
  <c r="B13" i="2"/>
  <c r="L12" i="2"/>
  <c r="K12" i="2"/>
  <c r="O11" i="2"/>
  <c r="O37" i="15" l="1"/>
  <c r="O38" i="15" s="1"/>
  <c r="G1" i="15" s="1"/>
  <c r="O37" i="14"/>
  <c r="O38" i="14" s="1"/>
  <c r="G1" i="14" s="1"/>
  <c r="D6" i="16" s="1"/>
  <c r="M37" i="12"/>
  <c r="M38" i="12" s="1"/>
  <c r="M37" i="11"/>
  <c r="M38" i="10"/>
  <c r="N37" i="10"/>
  <c r="M13" i="9"/>
  <c r="B15" i="9"/>
  <c r="L14" i="9"/>
  <c r="M14" i="9" s="1"/>
  <c r="K14" i="9"/>
  <c r="M13" i="8"/>
  <c r="B15" i="8"/>
  <c r="L14" i="8"/>
  <c r="M14" i="8" s="1"/>
  <c r="M13" i="7"/>
  <c r="N13" i="7" s="1"/>
  <c r="O12" i="7"/>
  <c r="K14" i="7"/>
  <c r="B15" i="7"/>
  <c r="L14" i="7"/>
  <c r="B15" i="6"/>
  <c r="L14" i="6"/>
  <c r="M14" i="6" s="1"/>
  <c r="K14" i="6"/>
  <c r="N13" i="6"/>
  <c r="O13" i="6" s="1"/>
  <c r="M14" i="5"/>
  <c r="N14" i="5" s="1"/>
  <c r="B16" i="5"/>
  <c r="L15" i="5"/>
  <c r="M15" i="5" s="1"/>
  <c r="K15" i="5"/>
  <c r="B14" i="4"/>
  <c r="L13" i="4"/>
  <c r="K13" i="4"/>
  <c r="O12" i="4"/>
  <c r="B14" i="2"/>
  <c r="L13" i="2"/>
  <c r="K13" i="2"/>
  <c r="M12" i="2"/>
  <c r="N12" i="2" s="1"/>
  <c r="D11" i="16" l="1"/>
  <c r="M40" i="15"/>
  <c r="M40" i="14"/>
  <c r="N37" i="12"/>
  <c r="N38" i="12" s="1"/>
  <c r="D1" i="12" s="1"/>
  <c r="C10" i="16" s="1"/>
  <c r="M38" i="11"/>
  <c r="N37" i="11"/>
  <c r="N38" i="11" s="1"/>
  <c r="D1" i="11" s="1"/>
  <c r="C14" i="16" s="1"/>
  <c r="N38" i="10"/>
  <c r="D1" i="10" s="1"/>
  <c r="C4" i="16" s="1"/>
  <c r="O37" i="10"/>
  <c r="O38" i="10" s="1"/>
  <c r="G1" i="10" s="1"/>
  <c r="D4" i="16" s="1"/>
  <c r="N14" i="9"/>
  <c r="O14" i="9" s="1"/>
  <c r="N13" i="9"/>
  <c r="O13" i="9" s="1"/>
  <c r="B16" i="9"/>
  <c r="L15" i="9"/>
  <c r="M15" i="9" s="1"/>
  <c r="K15" i="9"/>
  <c r="N13" i="8"/>
  <c r="O13" i="8" s="1"/>
  <c r="N14" i="8"/>
  <c r="O14" i="8" s="1"/>
  <c r="B16" i="8"/>
  <c r="L15" i="8"/>
  <c r="M15" i="8" s="1"/>
  <c r="N15" i="8" s="1"/>
  <c r="O13" i="7"/>
  <c r="M14" i="7"/>
  <c r="N14" i="7" s="1"/>
  <c r="B16" i="7"/>
  <c r="L15" i="7"/>
  <c r="M15" i="7" s="1"/>
  <c r="N15" i="7" s="1"/>
  <c r="O15" i="7" s="1"/>
  <c r="K15" i="7"/>
  <c r="N14" i="6"/>
  <c r="O14" i="6" s="1"/>
  <c r="B16" i="6"/>
  <c r="L15" i="6"/>
  <c r="M15" i="6" s="1"/>
  <c r="K15" i="6"/>
  <c r="N15" i="5"/>
  <c r="O15" i="5" s="1"/>
  <c r="O14" i="5"/>
  <c r="B17" i="5"/>
  <c r="K16" i="5"/>
  <c r="M13" i="4"/>
  <c r="N13" i="4" s="1"/>
  <c r="B15" i="4"/>
  <c r="L14" i="4"/>
  <c r="M14" i="4" s="1"/>
  <c r="K14" i="4"/>
  <c r="B15" i="2"/>
  <c r="L14" i="2"/>
  <c r="M14" i="2" s="1"/>
  <c r="K14" i="2"/>
  <c r="M13" i="2"/>
  <c r="O12" i="2"/>
  <c r="O37" i="12" l="1"/>
  <c r="O38" i="12" s="1"/>
  <c r="G1" i="12" s="1"/>
  <c r="D10" i="16" s="1"/>
  <c r="O37" i="11"/>
  <c r="O38" i="11" s="1"/>
  <c r="M40" i="10"/>
  <c r="N15" i="9"/>
  <c r="O15" i="9" s="1"/>
  <c r="B17" i="9"/>
  <c r="L16" i="9"/>
  <c r="M16" i="9" s="1"/>
  <c r="K16" i="9"/>
  <c r="O15" i="8"/>
  <c r="B17" i="8"/>
  <c r="L16" i="8"/>
  <c r="M16" i="8" s="1"/>
  <c r="O14" i="7"/>
  <c r="B17" i="7"/>
  <c r="L16" i="7"/>
  <c r="M16" i="7" s="1"/>
  <c r="K16" i="7"/>
  <c r="N15" i="6"/>
  <c r="O15" i="6" s="1"/>
  <c r="B17" i="6"/>
  <c r="L16" i="6"/>
  <c r="M16" i="6" s="1"/>
  <c r="K16" i="6"/>
  <c r="M16" i="5"/>
  <c r="K17" i="5"/>
  <c r="B18" i="5"/>
  <c r="N14" i="4"/>
  <c r="O14" i="4" s="1"/>
  <c r="B16" i="4"/>
  <c r="L15" i="4"/>
  <c r="M15" i="4" s="1"/>
  <c r="K15" i="4"/>
  <c r="O13" i="4"/>
  <c r="N13" i="2"/>
  <c r="O13" i="2" s="1"/>
  <c r="N14" i="2"/>
  <c r="O14" i="2" s="1"/>
  <c r="K15" i="2"/>
  <c r="L15" i="2"/>
  <c r="B16" i="2"/>
  <c r="M40" i="12" l="1"/>
  <c r="G1" i="11"/>
  <c r="D14" i="16" s="1"/>
  <c r="M40" i="11"/>
  <c r="N16" i="9"/>
  <c r="O16" i="9" s="1"/>
  <c r="K17" i="9"/>
  <c r="L17" i="9"/>
  <c r="B18" i="9"/>
  <c r="N16" i="8"/>
  <c r="O16" i="8" s="1"/>
  <c r="B18" i="8"/>
  <c r="L17" i="8"/>
  <c r="M17" i="8" s="1"/>
  <c r="N16" i="7"/>
  <c r="O16" i="7" s="1"/>
  <c r="K17" i="7"/>
  <c r="L17" i="7"/>
  <c r="B18" i="7"/>
  <c r="N16" i="6"/>
  <c r="O16" i="6" s="1"/>
  <c r="K17" i="6"/>
  <c r="B18" i="6"/>
  <c r="L17" i="6"/>
  <c r="N16" i="5"/>
  <c r="O16" i="5" s="1"/>
  <c r="M17" i="5"/>
  <c r="B19" i="5"/>
  <c r="L18" i="5"/>
  <c r="M18" i="5" s="1"/>
  <c r="K18" i="5"/>
  <c r="N15" i="4"/>
  <c r="O15" i="4" s="1"/>
  <c r="K16" i="4"/>
  <c r="B17" i="4"/>
  <c r="L16" i="4"/>
  <c r="M16" i="4" s="1"/>
  <c r="B17" i="2"/>
  <c r="L16" i="2"/>
  <c r="M16" i="2" s="1"/>
  <c r="N16" i="2" s="1"/>
  <c r="K16" i="2"/>
  <c r="M15" i="2"/>
  <c r="N15" i="2" s="1"/>
  <c r="O15" i="2" s="1"/>
  <c r="M17" i="9" l="1"/>
  <c r="B19" i="9"/>
  <c r="L18" i="9"/>
  <c r="M18" i="9" s="1"/>
  <c r="K18" i="9"/>
  <c r="N17" i="8"/>
  <c r="O17" i="8" s="1"/>
  <c r="B19" i="8"/>
  <c r="L18" i="8"/>
  <c r="K18" i="7"/>
  <c r="B19" i="7"/>
  <c r="L18" i="7"/>
  <c r="M17" i="7"/>
  <c r="N17" i="7" s="1"/>
  <c r="O17" i="7" s="1"/>
  <c r="B19" i="6"/>
  <c r="L18" i="6"/>
  <c r="K18" i="6"/>
  <c r="M17" i="6"/>
  <c r="N17" i="6" s="1"/>
  <c r="O17" i="6" s="1"/>
  <c r="N18" i="5"/>
  <c r="O18" i="5" s="1"/>
  <c r="B20" i="5"/>
  <c r="L19" i="5"/>
  <c r="K19" i="5"/>
  <c r="N17" i="5"/>
  <c r="O17" i="5" s="1"/>
  <c r="N16" i="4"/>
  <c r="O16" i="4" s="1"/>
  <c r="K17" i="4"/>
  <c r="B18" i="4"/>
  <c r="L17" i="4"/>
  <c r="O16" i="2"/>
  <c r="B18" i="2"/>
  <c r="L17" i="2"/>
  <c r="K17" i="2"/>
  <c r="N17" i="9" l="1"/>
  <c r="O17" i="9" s="1"/>
  <c r="N18" i="9"/>
  <c r="O18" i="9" s="1"/>
  <c r="B20" i="9"/>
  <c r="L19" i="9"/>
  <c r="M19" i="9" s="1"/>
  <c r="K19" i="9"/>
  <c r="M18" i="8"/>
  <c r="N18" i="8" s="1"/>
  <c r="O18" i="8" s="1"/>
  <c r="B20" i="8"/>
  <c r="L19" i="8"/>
  <c r="M18" i="7"/>
  <c r="N18" i="7" s="1"/>
  <c r="B20" i="7"/>
  <c r="L19" i="7"/>
  <c r="K19" i="7"/>
  <c r="M18" i="6"/>
  <c r="N18" i="6" s="1"/>
  <c r="B20" i="6"/>
  <c r="L19" i="6"/>
  <c r="K19" i="6"/>
  <c r="M19" i="5"/>
  <c r="N19" i="5" s="1"/>
  <c r="B21" i="5"/>
  <c r="L20" i="5"/>
  <c r="K20" i="5"/>
  <c r="M17" i="4"/>
  <c r="B19" i="4"/>
  <c r="L18" i="4"/>
  <c r="M18" i="4" s="1"/>
  <c r="N18" i="4" s="1"/>
  <c r="K18" i="4"/>
  <c r="B19" i="2"/>
  <c r="L18" i="2"/>
  <c r="K18" i="2"/>
  <c r="M17" i="2"/>
  <c r="N19" i="9" l="1"/>
  <c r="O19" i="9" s="1"/>
  <c r="B21" i="9"/>
  <c r="L20" i="9"/>
  <c r="M20" i="9" s="1"/>
  <c r="K20" i="9"/>
  <c r="B21" i="8"/>
  <c r="L20" i="8"/>
  <c r="M20" i="8" s="1"/>
  <c r="M19" i="8"/>
  <c r="M19" i="7"/>
  <c r="N19" i="7" s="1"/>
  <c r="O19" i="7" s="1"/>
  <c r="O18" i="7"/>
  <c r="B21" i="7"/>
  <c r="L20" i="7"/>
  <c r="M20" i="7" s="1"/>
  <c r="N20" i="7" s="1"/>
  <c r="K20" i="7"/>
  <c r="O18" i="6"/>
  <c r="B21" i="6"/>
  <c r="L20" i="6"/>
  <c r="M20" i="6" s="1"/>
  <c r="K20" i="6"/>
  <c r="M19" i="6"/>
  <c r="O19" i="5"/>
  <c r="M20" i="5"/>
  <c r="N20" i="5" s="1"/>
  <c r="K21" i="5"/>
  <c r="B22" i="5"/>
  <c r="L21" i="5"/>
  <c r="B20" i="4"/>
  <c r="L19" i="4"/>
  <c r="M19" i="4" s="1"/>
  <c r="K19" i="4"/>
  <c r="O18" i="4"/>
  <c r="N17" i="4"/>
  <c r="O17" i="4" s="1"/>
  <c r="N17" i="2"/>
  <c r="O17" i="2" s="1"/>
  <c r="M18" i="2"/>
  <c r="N18" i="2" s="1"/>
  <c r="K19" i="2"/>
  <c r="B20" i="2"/>
  <c r="L19" i="2"/>
  <c r="N20" i="9" l="1"/>
  <c r="O20" i="9" s="1"/>
  <c r="K21" i="9"/>
  <c r="L21" i="9"/>
  <c r="B22" i="9"/>
  <c r="N20" i="8"/>
  <c r="O20" i="8" s="1"/>
  <c r="B22" i="8"/>
  <c r="L21" i="8"/>
  <c r="N19" i="8"/>
  <c r="O19" i="8" s="1"/>
  <c r="O20" i="7"/>
  <c r="K21" i="7"/>
  <c r="L21" i="7"/>
  <c r="M21" i="7" s="1"/>
  <c r="B22" i="7"/>
  <c r="N20" i="6"/>
  <c r="O20" i="6" s="1"/>
  <c r="K21" i="6"/>
  <c r="B22" i="6"/>
  <c r="L21" i="6"/>
  <c r="N19" i="6"/>
  <c r="O19" i="6" s="1"/>
  <c r="O20" i="5"/>
  <c r="M21" i="5"/>
  <c r="N21" i="5" s="1"/>
  <c r="L22" i="5"/>
  <c r="M22" i="5" s="1"/>
  <c r="K22" i="5"/>
  <c r="B23" i="5"/>
  <c r="N19" i="4"/>
  <c r="O19" i="4" s="1"/>
  <c r="K20" i="4"/>
  <c r="L20" i="4"/>
  <c r="M20" i="4" s="1"/>
  <c r="B21" i="4"/>
  <c r="B21" i="2"/>
  <c r="L20" i="2"/>
  <c r="M20" i="2" s="1"/>
  <c r="N20" i="2" s="1"/>
  <c r="K20" i="2"/>
  <c r="M19" i="2"/>
  <c r="N19" i="2" s="1"/>
  <c r="O19" i="2" s="1"/>
  <c r="O18" i="2"/>
  <c r="B23" i="9" l="1"/>
  <c r="L22" i="9"/>
  <c r="M22" i="9" s="1"/>
  <c r="K22" i="9"/>
  <c r="M21" i="9"/>
  <c r="N21" i="9" s="1"/>
  <c r="M21" i="8"/>
  <c r="B23" i="8"/>
  <c r="L22" i="8"/>
  <c r="N21" i="7"/>
  <c r="O21" i="7" s="1"/>
  <c r="B23" i="7"/>
  <c r="L22" i="7"/>
  <c r="K22" i="7"/>
  <c r="B23" i="6"/>
  <c r="L22" i="6"/>
  <c r="K22" i="6"/>
  <c r="M21" i="6"/>
  <c r="N21" i="6" s="1"/>
  <c r="O21" i="6" s="1"/>
  <c r="N22" i="5"/>
  <c r="O22" i="5" s="1"/>
  <c r="B24" i="5"/>
  <c r="L23" i="5"/>
  <c r="M23" i="5" s="1"/>
  <c r="K23" i="5"/>
  <c r="O21" i="5"/>
  <c r="N20" i="4"/>
  <c r="O20" i="4" s="1"/>
  <c r="K21" i="4"/>
  <c r="B22" i="4"/>
  <c r="L21" i="4"/>
  <c r="M21" i="4" s="1"/>
  <c r="O20" i="2"/>
  <c r="B22" i="2"/>
  <c r="L21" i="2"/>
  <c r="K21" i="2"/>
  <c r="N22" i="9" l="1"/>
  <c r="O22" i="9" s="1"/>
  <c r="O21" i="9"/>
  <c r="B24" i="9"/>
  <c r="L23" i="9"/>
  <c r="K23" i="9"/>
  <c r="M22" i="8"/>
  <c r="B24" i="8"/>
  <c r="L23" i="8"/>
  <c r="M23" i="8" s="1"/>
  <c r="N23" i="8" s="1"/>
  <c r="N21" i="8"/>
  <c r="O21" i="8" s="1"/>
  <c r="B24" i="7"/>
  <c r="L23" i="7"/>
  <c r="M23" i="7" s="1"/>
  <c r="K23" i="7"/>
  <c r="M22" i="7"/>
  <c r="N22" i="7" s="1"/>
  <c r="M22" i="6"/>
  <c r="N22" i="6" s="1"/>
  <c r="B24" i="6"/>
  <c r="L23" i="6"/>
  <c r="K23" i="6"/>
  <c r="N23" i="5"/>
  <c r="O23" i="5" s="1"/>
  <c r="B25" i="5"/>
  <c r="L24" i="5"/>
  <c r="M24" i="5" s="1"/>
  <c r="K24" i="5"/>
  <c r="N21" i="4"/>
  <c r="O21" i="4" s="1"/>
  <c r="B23" i="4"/>
  <c r="L22" i="4"/>
  <c r="K22" i="4"/>
  <c r="M21" i="2"/>
  <c r="N21" i="2" s="1"/>
  <c r="O21" i="2" s="1"/>
  <c r="B23" i="2"/>
  <c r="L22" i="2"/>
  <c r="M22" i="2" s="1"/>
  <c r="N22" i="2" s="1"/>
  <c r="O22" i="2" s="1"/>
  <c r="K22" i="2"/>
  <c r="B25" i="9" l="1"/>
  <c r="L24" i="9"/>
  <c r="M24" i="9" s="1"/>
  <c r="K24" i="9"/>
  <c r="M23" i="9"/>
  <c r="N22" i="8"/>
  <c r="O22" i="8" s="1"/>
  <c r="O23" i="8"/>
  <c r="B25" i="8"/>
  <c r="L24" i="8"/>
  <c r="O22" i="7"/>
  <c r="B25" i="7"/>
  <c r="L24" i="7"/>
  <c r="M24" i="7" s="1"/>
  <c r="K24" i="7"/>
  <c r="N23" i="7"/>
  <c r="O23" i="7" s="1"/>
  <c r="O22" i="6"/>
  <c r="B25" i="6"/>
  <c r="L24" i="6"/>
  <c r="M24" i="6" s="1"/>
  <c r="K24" i="6"/>
  <c r="M23" i="6"/>
  <c r="N24" i="5"/>
  <c r="O24" i="5" s="1"/>
  <c r="K25" i="5"/>
  <c r="L25" i="5"/>
  <c r="B26" i="5"/>
  <c r="B24" i="4"/>
  <c r="L23" i="4"/>
  <c r="M23" i="4" s="1"/>
  <c r="K23" i="4"/>
  <c r="M22" i="4"/>
  <c r="K23" i="2"/>
  <c r="B24" i="2"/>
  <c r="L23" i="2"/>
  <c r="N24" i="9" l="1"/>
  <c r="O24" i="9" s="1"/>
  <c r="K25" i="9"/>
  <c r="B26" i="9"/>
  <c r="L25" i="9"/>
  <c r="N23" i="9"/>
  <c r="O23" i="9" s="1"/>
  <c r="M24" i="8"/>
  <c r="N24" i="8" s="1"/>
  <c r="O24" i="8" s="1"/>
  <c r="B26" i="8"/>
  <c r="L25" i="8"/>
  <c r="M25" i="8" s="1"/>
  <c r="N24" i="7"/>
  <c r="O24" i="7" s="1"/>
  <c r="K25" i="7"/>
  <c r="L25" i="7"/>
  <c r="B26" i="7"/>
  <c r="N24" i="6"/>
  <c r="O24" i="6" s="1"/>
  <c r="K25" i="6"/>
  <c r="B26" i="6"/>
  <c r="L25" i="6"/>
  <c r="N23" i="6"/>
  <c r="O23" i="6" s="1"/>
  <c r="M25" i="5"/>
  <c r="B27" i="5"/>
  <c r="L26" i="5"/>
  <c r="M26" i="5" s="1"/>
  <c r="K26" i="5"/>
  <c r="N22" i="4"/>
  <c r="O22" i="4" s="1"/>
  <c r="N23" i="4"/>
  <c r="O23" i="4" s="1"/>
  <c r="K24" i="4"/>
  <c r="B25" i="4"/>
  <c r="L24" i="4"/>
  <c r="M24" i="4" s="1"/>
  <c r="K24" i="2"/>
  <c r="B25" i="2"/>
  <c r="L24" i="2"/>
  <c r="M24" i="2" s="1"/>
  <c r="M23" i="2"/>
  <c r="M25" i="9" l="1"/>
  <c r="B27" i="9"/>
  <c r="L26" i="9"/>
  <c r="K26" i="9"/>
  <c r="N25" i="8"/>
  <c r="O25" i="8" s="1"/>
  <c r="B27" i="8"/>
  <c r="L26" i="8"/>
  <c r="K26" i="7"/>
  <c r="B27" i="7"/>
  <c r="L26" i="7"/>
  <c r="M25" i="7"/>
  <c r="N25" i="7" s="1"/>
  <c r="B27" i="6"/>
  <c r="L26" i="6"/>
  <c r="M26" i="6" s="1"/>
  <c r="K26" i="6"/>
  <c r="M25" i="6"/>
  <c r="N25" i="6" s="1"/>
  <c r="O25" i="6" s="1"/>
  <c r="N26" i="5"/>
  <c r="O26" i="5" s="1"/>
  <c r="B28" i="5"/>
  <c r="L27" i="5"/>
  <c r="M27" i="5" s="1"/>
  <c r="N27" i="5" s="1"/>
  <c r="K27" i="5"/>
  <c r="N25" i="5"/>
  <c r="O25" i="5" s="1"/>
  <c r="N24" i="4"/>
  <c r="O24" i="4" s="1"/>
  <c r="K25" i="4"/>
  <c r="B26" i="4"/>
  <c r="L25" i="4"/>
  <c r="B26" i="2"/>
  <c r="L25" i="2"/>
  <c r="K25" i="2"/>
  <c r="N24" i="2"/>
  <c r="O24" i="2" s="1"/>
  <c r="N23" i="2"/>
  <c r="O23" i="2" s="1"/>
  <c r="M26" i="9" l="1"/>
  <c r="N26" i="9" s="1"/>
  <c r="B28" i="9"/>
  <c r="L27" i="9"/>
  <c r="M27" i="9" s="1"/>
  <c r="N27" i="9" s="1"/>
  <c r="O27" i="9" s="1"/>
  <c r="K27" i="9"/>
  <c r="N25" i="9"/>
  <c r="O25" i="9" s="1"/>
  <c r="M26" i="8"/>
  <c r="N26" i="8" s="1"/>
  <c r="B28" i="8"/>
  <c r="L27" i="8"/>
  <c r="B28" i="7"/>
  <c r="L27" i="7"/>
  <c r="K27" i="7"/>
  <c r="M26" i="7"/>
  <c r="N26" i="7" s="1"/>
  <c r="O25" i="7"/>
  <c r="N26" i="6"/>
  <c r="O26" i="6" s="1"/>
  <c r="B28" i="6"/>
  <c r="L27" i="6"/>
  <c r="M27" i="6" s="1"/>
  <c r="K27" i="6"/>
  <c r="O27" i="5"/>
  <c r="B29" i="5"/>
  <c r="L28" i="5"/>
  <c r="M28" i="5" s="1"/>
  <c r="K28" i="5"/>
  <c r="M25" i="4"/>
  <c r="B27" i="4"/>
  <c r="L26" i="4"/>
  <c r="M26" i="4" s="1"/>
  <c r="K26" i="4"/>
  <c r="B27" i="2"/>
  <c r="L26" i="2"/>
  <c r="M26" i="2" s="1"/>
  <c r="K26" i="2"/>
  <c r="M25" i="2"/>
  <c r="N25" i="2" s="1"/>
  <c r="O25" i="2" s="1"/>
  <c r="O26" i="9" l="1"/>
  <c r="B29" i="9"/>
  <c r="L28" i="9"/>
  <c r="M28" i="9" s="1"/>
  <c r="N28" i="9" s="1"/>
  <c r="K28" i="9"/>
  <c r="O26" i="8"/>
  <c r="B29" i="8"/>
  <c r="L28" i="8"/>
  <c r="M28" i="8" s="1"/>
  <c r="M27" i="8"/>
  <c r="O26" i="7"/>
  <c r="B29" i="7"/>
  <c r="L28" i="7"/>
  <c r="M28" i="7" s="1"/>
  <c r="K28" i="7"/>
  <c r="M27" i="7"/>
  <c r="N27" i="6"/>
  <c r="O27" i="6" s="1"/>
  <c r="B29" i="6"/>
  <c r="L28" i="6"/>
  <c r="K28" i="6"/>
  <c r="N28" i="5"/>
  <c r="O28" i="5" s="1"/>
  <c r="K29" i="5"/>
  <c r="B30" i="5"/>
  <c r="L29" i="5"/>
  <c r="M29" i="5" s="1"/>
  <c r="N29" i="5" s="1"/>
  <c r="N26" i="4"/>
  <c r="O26" i="4" s="1"/>
  <c r="B28" i="4"/>
  <c r="L27" i="4"/>
  <c r="M27" i="4" s="1"/>
  <c r="N27" i="4" s="1"/>
  <c r="K27" i="4"/>
  <c r="N25" i="4"/>
  <c r="O25" i="4" s="1"/>
  <c r="N26" i="2"/>
  <c r="O26" i="2" s="1"/>
  <c r="K27" i="2"/>
  <c r="B28" i="2"/>
  <c r="L27" i="2"/>
  <c r="M27" i="2" s="1"/>
  <c r="O28" i="9" l="1"/>
  <c r="K29" i="9"/>
  <c r="B30" i="9"/>
  <c r="L29" i="9"/>
  <c r="M29" i="9" s="1"/>
  <c r="N28" i="8"/>
  <c r="O28" i="8" s="1"/>
  <c r="B30" i="8"/>
  <c r="L29" i="8"/>
  <c r="N27" i="8"/>
  <c r="O27" i="8" s="1"/>
  <c r="N27" i="7"/>
  <c r="O27" i="7" s="1"/>
  <c r="N28" i="7"/>
  <c r="O28" i="7" s="1"/>
  <c r="K29" i="7"/>
  <c r="L29" i="7"/>
  <c r="B30" i="7"/>
  <c r="K29" i="6"/>
  <c r="B30" i="6"/>
  <c r="L29" i="6"/>
  <c r="M29" i="6" s="1"/>
  <c r="M28" i="6"/>
  <c r="O29" i="5"/>
  <c r="B31" i="5"/>
  <c r="L30" i="5"/>
  <c r="K30" i="5"/>
  <c r="O27" i="4"/>
  <c r="K28" i="4"/>
  <c r="B29" i="4"/>
  <c r="L28" i="4"/>
  <c r="M28" i="4" s="1"/>
  <c r="N27" i="2"/>
  <c r="O27" i="2" s="1"/>
  <c r="K28" i="2"/>
  <c r="B29" i="2"/>
  <c r="L28" i="2"/>
  <c r="M28" i="2" s="1"/>
  <c r="N29" i="9" l="1"/>
  <c r="O29" i="9" s="1"/>
  <c r="K30" i="9"/>
  <c r="B31" i="9"/>
  <c r="L30" i="9"/>
  <c r="B31" i="8"/>
  <c r="L30" i="8"/>
  <c r="M29" i="8"/>
  <c r="M29" i="7"/>
  <c r="N29" i="7" s="1"/>
  <c r="K30" i="7"/>
  <c r="B31" i="7"/>
  <c r="L30" i="7"/>
  <c r="N29" i="6"/>
  <c r="O29" i="6" s="1"/>
  <c r="K30" i="6"/>
  <c r="B31" i="6"/>
  <c r="L30" i="6"/>
  <c r="N28" i="6"/>
  <c r="O28" i="6" s="1"/>
  <c r="M30" i="5"/>
  <c r="N30" i="5" s="1"/>
  <c r="O30" i="5" s="1"/>
  <c r="B32" i="5"/>
  <c r="L31" i="5"/>
  <c r="M31" i="5" s="1"/>
  <c r="K31" i="5"/>
  <c r="K29" i="4"/>
  <c r="B30" i="4"/>
  <c r="L29" i="4"/>
  <c r="M29" i="4" s="1"/>
  <c r="N28" i="4"/>
  <c r="O28" i="4" s="1"/>
  <c r="B30" i="2"/>
  <c r="L29" i="2"/>
  <c r="K29" i="2"/>
  <c r="N28" i="2"/>
  <c r="O28" i="2" s="1"/>
  <c r="M30" i="9" l="1"/>
  <c r="N30" i="9" s="1"/>
  <c r="B32" i="9"/>
  <c r="L31" i="9"/>
  <c r="M31" i="9" s="1"/>
  <c r="K31" i="9"/>
  <c r="M30" i="8"/>
  <c r="N30" i="8" s="1"/>
  <c r="O30" i="8" s="1"/>
  <c r="B32" i="8"/>
  <c r="L31" i="8"/>
  <c r="N29" i="8"/>
  <c r="O29" i="8" s="1"/>
  <c r="O29" i="7"/>
  <c r="M30" i="7"/>
  <c r="B32" i="7"/>
  <c r="L31" i="7"/>
  <c r="M31" i="7" s="1"/>
  <c r="K31" i="7"/>
  <c r="M30" i="6"/>
  <c r="B32" i="6"/>
  <c r="L31" i="6"/>
  <c r="K31" i="6"/>
  <c r="N31" i="5"/>
  <c r="O31" i="5" s="1"/>
  <c r="B33" i="5"/>
  <c r="L32" i="5"/>
  <c r="M32" i="5" s="1"/>
  <c r="K32" i="5"/>
  <c r="N29" i="4"/>
  <c r="O29" i="4" s="1"/>
  <c r="B31" i="4"/>
  <c r="L30" i="4"/>
  <c r="M30" i="4" s="1"/>
  <c r="K30" i="4"/>
  <c r="M29" i="2"/>
  <c r="B31" i="2"/>
  <c r="L30" i="2"/>
  <c r="K30" i="2"/>
  <c r="N31" i="9" l="1"/>
  <c r="O31" i="9" s="1"/>
  <c r="O30" i="9"/>
  <c r="B33" i="9"/>
  <c r="L32" i="9"/>
  <c r="M32" i="9" s="1"/>
  <c r="K32" i="9"/>
  <c r="B33" i="8"/>
  <c r="L32" i="8"/>
  <c r="M32" i="8" s="1"/>
  <c r="M31" i="8"/>
  <c r="N31" i="7"/>
  <c r="O31" i="7" s="1"/>
  <c r="B33" i="7"/>
  <c r="L32" i="7"/>
  <c r="K32" i="7"/>
  <c r="N30" i="7"/>
  <c r="O30" i="7" s="1"/>
  <c r="N30" i="6"/>
  <c r="O30" i="6" s="1"/>
  <c r="M31" i="6"/>
  <c r="N31" i="6" s="1"/>
  <c r="O31" i="6" s="1"/>
  <c r="B33" i="6"/>
  <c r="L32" i="6"/>
  <c r="M32" i="6" s="1"/>
  <c r="N32" i="6" s="1"/>
  <c r="K32" i="6"/>
  <c r="N32" i="5"/>
  <c r="O32" i="5" s="1"/>
  <c r="K33" i="5"/>
  <c r="L33" i="5"/>
  <c r="B34" i="5"/>
  <c r="N30" i="4"/>
  <c r="O30" i="4" s="1"/>
  <c r="B32" i="4"/>
  <c r="L31" i="4"/>
  <c r="K31" i="4"/>
  <c r="M30" i="2"/>
  <c r="N30" i="2" s="1"/>
  <c r="O30" i="2" s="1"/>
  <c r="N29" i="2"/>
  <c r="O29" i="2" s="1"/>
  <c r="K31" i="2"/>
  <c r="B32" i="2"/>
  <c r="L31" i="2"/>
  <c r="M31" i="2" s="1"/>
  <c r="N32" i="9" l="1"/>
  <c r="O32" i="9" s="1"/>
  <c r="K33" i="9"/>
  <c r="B34" i="9"/>
  <c r="L33" i="9"/>
  <c r="N31" i="8"/>
  <c r="O31" i="8" s="1"/>
  <c r="N32" i="8"/>
  <c r="O32" i="8" s="1"/>
  <c r="B34" i="8"/>
  <c r="L33" i="8"/>
  <c r="M32" i="7"/>
  <c r="N32" i="7" s="1"/>
  <c r="O32" i="7" s="1"/>
  <c r="K33" i="7"/>
  <c r="L33" i="7"/>
  <c r="M33" i="7" s="1"/>
  <c r="N33" i="7" s="1"/>
  <c r="B34" i="7"/>
  <c r="O32" i="6"/>
  <c r="K33" i="6"/>
  <c r="B34" i="6"/>
  <c r="L33" i="6"/>
  <c r="B35" i="5"/>
  <c r="L34" i="5"/>
  <c r="M34" i="5" s="1"/>
  <c r="N34" i="5" s="1"/>
  <c r="K34" i="5"/>
  <c r="M33" i="5"/>
  <c r="N33" i="5" s="1"/>
  <c r="O33" i="5" s="1"/>
  <c r="M31" i="4"/>
  <c r="N31" i="4" s="1"/>
  <c r="O31" i="4" s="1"/>
  <c r="K32" i="4"/>
  <c r="L32" i="4"/>
  <c r="B33" i="4"/>
  <c r="N31" i="2"/>
  <c r="O31" i="2" s="1"/>
  <c r="B33" i="2"/>
  <c r="L32" i="2"/>
  <c r="M32" i="2" s="1"/>
  <c r="K32" i="2"/>
  <c r="B35" i="9" l="1"/>
  <c r="L34" i="9"/>
  <c r="M34" i="9" s="1"/>
  <c r="K34" i="9"/>
  <c r="M33" i="9"/>
  <c r="N33" i="9" s="1"/>
  <c r="O33" i="9" s="1"/>
  <c r="B35" i="8"/>
  <c r="L34" i="8"/>
  <c r="M34" i="8" s="1"/>
  <c r="N34" i="8" s="1"/>
  <c r="M33" i="8"/>
  <c r="N33" i="8" s="1"/>
  <c r="O33" i="8" s="1"/>
  <c r="O33" i="7"/>
  <c r="K34" i="7"/>
  <c r="B35" i="7"/>
  <c r="L34" i="7"/>
  <c r="M33" i="6"/>
  <c r="N33" i="6" s="1"/>
  <c r="O33" i="6" s="1"/>
  <c r="K34" i="6"/>
  <c r="B35" i="6"/>
  <c r="L34" i="6"/>
  <c r="O34" i="5"/>
  <c r="B36" i="5"/>
  <c r="L35" i="5"/>
  <c r="K35" i="5"/>
  <c r="K33" i="4"/>
  <c r="B34" i="4"/>
  <c r="L33" i="4"/>
  <c r="M33" i="4" s="1"/>
  <c r="M32" i="4"/>
  <c r="N32" i="4" s="1"/>
  <c r="N32" i="2"/>
  <c r="O32" i="2" s="1"/>
  <c r="B34" i="2"/>
  <c r="L33" i="2"/>
  <c r="M33" i="2" s="1"/>
  <c r="N33" i="2" s="1"/>
  <c r="K33" i="2"/>
  <c r="N34" i="9" l="1"/>
  <c r="O34" i="9" s="1"/>
  <c r="B36" i="9"/>
  <c r="L35" i="9"/>
  <c r="M35" i="9" s="1"/>
  <c r="N35" i="9" s="1"/>
  <c r="K35" i="9"/>
  <c r="B36" i="8"/>
  <c r="L35" i="8"/>
  <c r="M35" i="8" s="1"/>
  <c r="O34" i="8"/>
  <c r="M34" i="7"/>
  <c r="N34" i="7" s="1"/>
  <c r="O34" i="7" s="1"/>
  <c r="K35" i="7"/>
  <c r="B36" i="7"/>
  <c r="L35" i="7"/>
  <c r="M34" i="6"/>
  <c r="N34" i="6" s="1"/>
  <c r="B36" i="6"/>
  <c r="L35" i="6"/>
  <c r="M35" i="6" s="1"/>
  <c r="K35" i="6"/>
  <c r="B37" i="5"/>
  <c r="L36" i="5"/>
  <c r="M36" i="5" s="1"/>
  <c r="K36" i="5"/>
  <c r="M35" i="5"/>
  <c r="B35" i="4"/>
  <c r="L34" i="4"/>
  <c r="K34" i="4"/>
  <c r="N33" i="4"/>
  <c r="O33" i="4" s="1"/>
  <c r="O32" i="4"/>
  <c r="B35" i="2"/>
  <c r="L34" i="2"/>
  <c r="M34" i="2" s="1"/>
  <c r="K34" i="2"/>
  <c r="O33" i="2"/>
  <c r="B37" i="9" l="1"/>
  <c r="L36" i="9"/>
  <c r="M36" i="9" s="1"/>
  <c r="K36" i="9"/>
  <c r="O35" i="9"/>
  <c r="N35" i="8"/>
  <c r="O35" i="8" s="1"/>
  <c r="B37" i="8"/>
  <c r="L36" i="8"/>
  <c r="M36" i="8" s="1"/>
  <c r="M35" i="7"/>
  <c r="B37" i="7"/>
  <c r="L36" i="7"/>
  <c r="K36" i="7"/>
  <c r="N35" i="6"/>
  <c r="O35" i="6" s="1"/>
  <c r="O34" i="6"/>
  <c r="B37" i="6"/>
  <c r="L36" i="6"/>
  <c r="K36" i="6"/>
  <c r="N35" i="5"/>
  <c r="O35" i="5" s="1"/>
  <c r="N36" i="5"/>
  <c r="O36" i="5" s="1"/>
  <c r="K37" i="5"/>
  <c r="K38" i="5" s="1"/>
  <c r="O1" i="5" s="1"/>
  <c r="L37" i="5"/>
  <c r="L38" i="5" s="1"/>
  <c r="L40" i="5" s="1"/>
  <c r="M34" i="4"/>
  <c r="N34" i="4" s="1"/>
  <c r="O34" i="4" s="1"/>
  <c r="B36" i="4"/>
  <c r="L35" i="4"/>
  <c r="M35" i="4" s="1"/>
  <c r="K35" i="4"/>
  <c r="N34" i="2"/>
  <c r="O34" i="2" s="1"/>
  <c r="K35" i="2"/>
  <c r="B36" i="2"/>
  <c r="L35" i="2"/>
  <c r="N36" i="9" l="1"/>
  <c r="O36" i="9" s="1"/>
  <c r="K37" i="9"/>
  <c r="K38" i="9" s="1"/>
  <c r="O1" i="9" s="1"/>
  <c r="E5" i="16" s="1"/>
  <c r="L37" i="9"/>
  <c r="L38" i="9" s="1"/>
  <c r="L40" i="9" s="1"/>
  <c r="N36" i="8"/>
  <c r="O36" i="8" s="1"/>
  <c r="K38" i="8"/>
  <c r="O1" i="8" s="1"/>
  <c r="E8" i="16" s="1"/>
  <c r="L37" i="8"/>
  <c r="L38" i="8" s="1"/>
  <c r="L40" i="8" s="1"/>
  <c r="M36" i="7"/>
  <c r="N36" i="7" s="1"/>
  <c r="K37" i="7"/>
  <c r="K38" i="7" s="1"/>
  <c r="O1" i="7" s="1"/>
  <c r="E9" i="16" s="1"/>
  <c r="L37" i="7"/>
  <c r="L38" i="7" s="1"/>
  <c r="L40" i="7" s="1"/>
  <c r="N35" i="7"/>
  <c r="O35" i="7" s="1"/>
  <c r="M36" i="6"/>
  <c r="N36" i="6" s="1"/>
  <c r="K37" i="6"/>
  <c r="K38" i="6" s="1"/>
  <c r="O1" i="6" s="1"/>
  <c r="E13" i="16" s="1"/>
  <c r="L37" i="6"/>
  <c r="L38" i="6" s="1"/>
  <c r="M37" i="5"/>
  <c r="M38" i="5" s="1"/>
  <c r="N35" i="4"/>
  <c r="O35" i="4" s="1"/>
  <c r="K36" i="4"/>
  <c r="B37" i="4"/>
  <c r="L36" i="4"/>
  <c r="K36" i="2"/>
  <c r="B37" i="2"/>
  <c r="L36" i="2"/>
  <c r="M35" i="2"/>
  <c r="N35" i="2" s="1"/>
  <c r="M37" i="9" l="1"/>
  <c r="M38" i="9" s="1"/>
  <c r="L40" i="6"/>
  <c r="M37" i="8"/>
  <c r="M38" i="8" s="1"/>
  <c r="O36" i="7"/>
  <c r="M37" i="6"/>
  <c r="N37" i="6" s="1"/>
  <c r="N38" i="6" s="1"/>
  <c r="D1" i="6" s="1"/>
  <c r="C13" i="16" s="1"/>
  <c r="M37" i="7"/>
  <c r="M38" i="7" s="1"/>
  <c r="O36" i="6"/>
  <c r="N37" i="5"/>
  <c r="N38" i="5" s="1"/>
  <c r="D1" i="5" s="1"/>
  <c r="C12" i="16" s="1"/>
  <c r="L37" i="4"/>
  <c r="L38" i="4" s="1"/>
  <c r="L40" i="4" s="1"/>
  <c r="K37" i="4"/>
  <c r="K38" i="4" s="1"/>
  <c r="O1" i="4" s="1"/>
  <c r="E7" i="16" s="1"/>
  <c r="M36" i="4"/>
  <c r="N36" i="4" s="1"/>
  <c r="M36" i="2"/>
  <c r="N36" i="2" s="1"/>
  <c r="O36" i="2" s="1"/>
  <c r="L37" i="2"/>
  <c r="L38" i="2" s="1"/>
  <c r="L40" i="2" s="1"/>
  <c r="K37" i="2"/>
  <c r="K38" i="2" s="1"/>
  <c r="O1" i="2" s="1"/>
  <c r="O35" i="2"/>
  <c r="N37" i="9" l="1"/>
  <c r="N38" i="9" s="1"/>
  <c r="D1" i="9" s="1"/>
  <c r="C5" i="16" s="1"/>
  <c r="N37" i="8"/>
  <c r="M38" i="6"/>
  <c r="N37" i="7"/>
  <c r="N38" i="7" s="1"/>
  <c r="D1" i="7" s="1"/>
  <c r="C9" i="16" s="1"/>
  <c r="O37" i="6"/>
  <c r="O38" i="6" s="1"/>
  <c r="G1" i="6" s="1"/>
  <c r="D13" i="16" s="1"/>
  <c r="O37" i="5"/>
  <c r="O38" i="5" s="1"/>
  <c r="G1" i="5" s="1"/>
  <c r="D12" i="16" s="1"/>
  <c r="O36" i="4"/>
  <c r="M37" i="4"/>
  <c r="M38" i="4" s="1"/>
  <c r="M37" i="2"/>
  <c r="O37" i="9" l="1"/>
  <c r="O38" i="9" s="1"/>
  <c r="G1" i="9" s="1"/>
  <c r="D5" i="16" s="1"/>
  <c r="N38" i="8"/>
  <c r="D1" i="8" s="1"/>
  <c r="C8" i="16" s="1"/>
  <c r="O37" i="8"/>
  <c r="O38" i="8" s="1"/>
  <c r="G1" i="8" s="1"/>
  <c r="D8" i="16" s="1"/>
  <c r="O37" i="7"/>
  <c r="O38" i="7" s="1"/>
  <c r="G1" i="7" s="1"/>
  <c r="M40" i="6"/>
  <c r="M40" i="5"/>
  <c r="N37" i="4"/>
  <c r="N38" i="4" s="1"/>
  <c r="D1" i="4" s="1"/>
  <c r="C7" i="16" s="1"/>
  <c r="M38" i="2"/>
  <c r="N37" i="2"/>
  <c r="N38" i="2" s="1"/>
  <c r="D1" i="2" s="1"/>
  <c r="D9" i="16" l="1"/>
  <c r="M40" i="9"/>
  <c r="M40" i="8"/>
  <c r="M40" i="7"/>
  <c r="O37" i="4"/>
  <c r="O38" i="4" s="1"/>
  <c r="G1" i="4" s="1"/>
  <c r="D7" i="16" s="1"/>
  <c r="O37" i="2"/>
  <c r="O38" i="2" s="1"/>
  <c r="G1" i="2" s="1"/>
  <c r="M40" i="4" l="1"/>
  <c r="M40"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00000000-0006-0000-0000-000001000000}">
      <text>
        <r>
          <rPr>
            <b/>
            <sz val="16"/>
            <color indexed="53"/>
            <rFont val="Calibri"/>
            <family val="2"/>
            <scheme val="minor"/>
          </rPr>
          <t>Seules les cellules vertes sont à renseigner.</t>
        </r>
      </text>
    </comment>
    <comment ref="D2" authorId="0" shapeId="0" xr:uid="{00000000-0006-0000-0000-000002000000}">
      <text>
        <r>
          <rPr>
            <sz val="9"/>
            <color indexed="81"/>
            <rFont val="Tahoma"/>
            <family val="2"/>
          </rPr>
          <t xml:space="preserve">
Colonnes C et E : format hh:mm (0:00 pour un début à minuit)
Colonnes D et F : format [hh]:mm (24:00 pour une fin à minuit)</t>
        </r>
      </text>
    </comment>
    <comment ref="K2" authorId="0" shapeId="0" xr:uid="{00000000-0006-0000-0000-000003000000}">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F47CB0F2-25D3-4419-9DC7-B0131A8526B7}">
      <text>
        <r>
          <rPr>
            <b/>
            <sz val="16"/>
            <color indexed="53"/>
            <rFont val="Calibri"/>
            <family val="2"/>
            <scheme val="minor"/>
          </rPr>
          <t>Seules les cellules vertes sont à renseigner.</t>
        </r>
      </text>
    </comment>
    <comment ref="D2" authorId="0" shapeId="0" xr:uid="{A1BDA76B-919B-46AD-A00B-F672CF399C27}">
      <text>
        <r>
          <rPr>
            <sz val="9"/>
            <color indexed="81"/>
            <rFont val="Tahoma"/>
            <family val="2"/>
          </rPr>
          <t xml:space="preserve">
Colonnes C et E : format hh:mm (0:00 pour un début à minuit)
Colonnes D et F : format [hh]:mm (24:00 pour une fin à minuit)</t>
        </r>
      </text>
    </comment>
    <comment ref="K2" authorId="0" shapeId="0" xr:uid="{CC60578B-F084-4C9C-9010-017E872AF1EC}">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D7172B29-419B-466A-BF0E-EF0AC9BA2EDD}">
      <text>
        <r>
          <rPr>
            <b/>
            <sz val="16"/>
            <color indexed="53"/>
            <rFont val="Calibri"/>
            <family val="2"/>
            <scheme val="minor"/>
          </rPr>
          <t>Seules les cellules vertes sont à renseigner.</t>
        </r>
      </text>
    </comment>
    <comment ref="D2" authorId="0" shapeId="0" xr:uid="{73395AE8-56B0-4309-81F2-ED6A0A3B45CF}">
      <text>
        <r>
          <rPr>
            <sz val="9"/>
            <color indexed="81"/>
            <rFont val="Tahoma"/>
            <family val="2"/>
          </rPr>
          <t xml:space="preserve">
Colonnes C et E : format hh:mm (0:00 pour un début à minuit)
Colonnes D et F : format [hh]:mm (24:00 pour une fin à minuit)</t>
        </r>
      </text>
    </comment>
    <comment ref="K2" authorId="0" shapeId="0" xr:uid="{C78F03DA-70AA-4E02-89EB-531A005ABD45}">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CEA6E017-CE96-4453-886F-058ED8A8F201}">
      <text>
        <r>
          <rPr>
            <b/>
            <sz val="16"/>
            <color indexed="53"/>
            <rFont val="Calibri"/>
            <family val="2"/>
            <scheme val="minor"/>
          </rPr>
          <t>Seules les cellules vertes sont à renseigner.</t>
        </r>
      </text>
    </comment>
    <comment ref="D2" authorId="0" shapeId="0" xr:uid="{598D9875-EC39-4889-B6CE-CB5F358650ED}">
      <text>
        <r>
          <rPr>
            <sz val="9"/>
            <color indexed="81"/>
            <rFont val="Tahoma"/>
            <family val="2"/>
          </rPr>
          <t xml:space="preserve">
Colonnes C et E : format hh:mm (0:00 pour un début à minuit)
Colonnes D et F : format [hh]:mm (24:00 pour une fin à minuit)</t>
        </r>
      </text>
    </comment>
    <comment ref="K2" authorId="0" shapeId="0" xr:uid="{64DE9219-7033-48C4-8E14-522A7BF4DA8B}">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C130705B-9886-4FDC-950F-DA38DDF83F15}">
      <text>
        <r>
          <rPr>
            <b/>
            <sz val="16"/>
            <color indexed="53"/>
            <rFont val="Calibri"/>
            <family val="2"/>
            <scheme val="minor"/>
          </rPr>
          <t>Seules les cellules vertes sont à renseigner.</t>
        </r>
      </text>
    </comment>
    <comment ref="D2" authorId="0" shapeId="0" xr:uid="{8BAE563C-CF28-4798-BA70-70E8A9EDF5D7}">
      <text>
        <r>
          <rPr>
            <sz val="9"/>
            <color indexed="81"/>
            <rFont val="Tahoma"/>
            <family val="2"/>
          </rPr>
          <t xml:space="preserve">
Colonnes C et E : format hh:mm (0:00 pour un début à minuit)
Colonnes D et F : format [hh]:mm (24:00 pour une fin à minuit)</t>
        </r>
      </text>
    </comment>
    <comment ref="K2" authorId="0" shapeId="0" xr:uid="{80932DB3-93C1-41D3-B511-AD5B59E38F10}">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8331DE26-7AC5-4BD7-82AB-A9E403C4CB87}">
      <text>
        <r>
          <rPr>
            <b/>
            <sz val="16"/>
            <color indexed="53"/>
            <rFont val="Calibri"/>
            <family val="2"/>
            <scheme val="minor"/>
          </rPr>
          <t>Seules les cellules vertes sont à renseigner.</t>
        </r>
      </text>
    </comment>
    <comment ref="D2" authorId="0" shapeId="0" xr:uid="{78E6F962-443F-4DA5-AA97-6C59D5194647}">
      <text>
        <r>
          <rPr>
            <sz val="9"/>
            <color indexed="81"/>
            <rFont val="Tahoma"/>
            <family val="2"/>
          </rPr>
          <t xml:space="preserve">
Colonnes C et E : format hh:mm (0:00 pour un début à minuit)
Colonnes D et F : format [hh]:mm (24:00 pour une fin à minuit)</t>
        </r>
      </text>
    </comment>
    <comment ref="K2" authorId="0" shapeId="0" xr:uid="{E2EBB99A-49E0-4F88-B3BB-FFF660FA9AFA}">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D1387B44-CD16-42A0-AE03-684BABD9572A}">
      <text>
        <r>
          <rPr>
            <b/>
            <sz val="16"/>
            <color indexed="53"/>
            <rFont val="Calibri"/>
            <family val="2"/>
            <scheme val="minor"/>
          </rPr>
          <t>Seules les cellules vertes sont à renseigner.</t>
        </r>
      </text>
    </comment>
    <comment ref="D2" authorId="0" shapeId="0" xr:uid="{4B086575-4FA6-463E-8A95-6CF9810BD0EF}">
      <text>
        <r>
          <rPr>
            <sz val="9"/>
            <color indexed="81"/>
            <rFont val="Tahoma"/>
            <family val="2"/>
          </rPr>
          <t xml:space="preserve">
Colonnes C et E : format hh:mm (0:00 pour un début à minuit)
Colonnes D et F : format [hh]:mm (24:00 pour une fin à minuit)</t>
        </r>
      </text>
    </comment>
    <comment ref="K2" authorId="0" shapeId="0" xr:uid="{AF17B879-88F8-4AD3-B686-F7F1892B3D16}">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929520F2-51FD-4A50-B2E7-AC64B890DA14}">
      <text>
        <r>
          <rPr>
            <b/>
            <sz val="16"/>
            <color indexed="53"/>
            <rFont val="Calibri"/>
            <family val="2"/>
            <scheme val="minor"/>
          </rPr>
          <t>Seules les cellules vertes sont à renseigner.</t>
        </r>
      </text>
    </comment>
    <comment ref="D2" authorId="0" shapeId="0" xr:uid="{EE5AE901-9460-46D8-AE72-4305A9C42CD8}">
      <text>
        <r>
          <rPr>
            <sz val="9"/>
            <color indexed="81"/>
            <rFont val="Tahoma"/>
            <family val="2"/>
          </rPr>
          <t xml:space="preserve">
Colonnes C et E : format hh:mm (0:00 pour un début à minuit)
Colonnes D et F : format [hh]:mm (24:00 pour une fin à minuit)</t>
        </r>
      </text>
    </comment>
    <comment ref="K2" authorId="0" shapeId="0" xr:uid="{E5F94B4D-1D54-40B1-8DC7-39766B0B7DEB}">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9.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272C3058-369E-4219-8A21-2D889ECA41A3}">
      <text>
        <r>
          <rPr>
            <b/>
            <sz val="16"/>
            <color indexed="53"/>
            <rFont val="Calibri"/>
            <family val="2"/>
            <scheme val="minor"/>
          </rPr>
          <t>Seules les cellules vertes sont à renseigner.</t>
        </r>
      </text>
    </comment>
    <comment ref="D2" authorId="0" shapeId="0" xr:uid="{CF59FC85-1617-420B-B1C2-2C2849C8F62A}">
      <text>
        <r>
          <rPr>
            <sz val="9"/>
            <color indexed="81"/>
            <rFont val="Tahoma"/>
            <family val="2"/>
          </rPr>
          <t xml:space="preserve">
Colonnes C et E : format hh:mm (0:00 pour un début à minuit)
Colonnes D et F : format [hh]:mm (24:00 pour une fin à minuit)</t>
        </r>
      </text>
    </comment>
    <comment ref="K2" authorId="0" shapeId="0" xr:uid="{00E590D4-0C59-445D-B55C-A3B8C2F6B19E}">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10.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8D1BD02C-B0AA-4326-A6EF-27D4E53A5EE1}">
      <text>
        <r>
          <rPr>
            <b/>
            <sz val="16"/>
            <color indexed="53"/>
            <rFont val="Calibri"/>
            <family val="2"/>
            <scheme val="minor"/>
          </rPr>
          <t>Seules les cellules vertes sont à renseigner.</t>
        </r>
      </text>
    </comment>
    <comment ref="D2" authorId="0" shapeId="0" xr:uid="{82C65540-F9CB-4BE9-8CA3-BBE2850012FC}">
      <text>
        <r>
          <rPr>
            <sz val="9"/>
            <color indexed="81"/>
            <rFont val="Tahoma"/>
            <family val="2"/>
          </rPr>
          <t xml:space="preserve">
Colonnes C et E : format hh:mm (0:00 pour un début à minuit)
Colonnes D et F : format [hh]:mm (24:00 pour une fin à minuit)</t>
        </r>
      </text>
    </comment>
    <comment ref="K2" authorId="0" shapeId="0" xr:uid="{81E70D9C-C81D-4774-B76B-1473141C1D0E}">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11.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66F5F48B-FBC1-422C-A308-203F9E838329}">
      <text>
        <r>
          <rPr>
            <b/>
            <sz val="16"/>
            <color indexed="53"/>
            <rFont val="Calibri"/>
            <family val="2"/>
            <scheme val="minor"/>
          </rPr>
          <t>Seules les cellules vertes sont à renseigner.</t>
        </r>
      </text>
    </comment>
    <comment ref="D2" authorId="0" shapeId="0" xr:uid="{35EBC5DA-4A9E-4336-ACA2-0C51AA6E8A85}">
      <text>
        <r>
          <rPr>
            <sz val="9"/>
            <color indexed="81"/>
            <rFont val="Tahoma"/>
            <family val="2"/>
          </rPr>
          <t xml:space="preserve">
Colonnes C et E : format hh:mm (0:00 pour un début à minuit)
Colonnes D et F : format [hh]:mm (24:00 pour une fin à minuit)</t>
        </r>
      </text>
    </comment>
    <comment ref="K2" authorId="0" shapeId="0" xr:uid="{20A1B136-7B9C-4B40-AFFF-84C7BF1C2C88}">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12.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BF7F655A-CBE7-4218-B430-7CB20B354CCC}">
      <text>
        <r>
          <rPr>
            <b/>
            <sz val="16"/>
            <color indexed="53"/>
            <rFont val="Calibri"/>
            <family val="2"/>
            <scheme val="minor"/>
          </rPr>
          <t>Seules les cellules vertes sont à renseigner.</t>
        </r>
      </text>
    </comment>
    <comment ref="D2" authorId="0" shapeId="0" xr:uid="{0E709CC7-E724-4457-96E7-F5C56A3929EB}">
      <text>
        <r>
          <rPr>
            <sz val="9"/>
            <color indexed="81"/>
            <rFont val="Tahoma"/>
            <family val="2"/>
          </rPr>
          <t xml:space="preserve">
Colonnes C et E : format hh:mm (0:00 pour un début à minuit)
Colonnes D et F : format [hh]:mm (24:00 pour une fin à minuit)</t>
        </r>
      </text>
    </comment>
    <comment ref="K2" authorId="0" shapeId="0" xr:uid="{3DDE09DD-4DDF-413D-AA08-3E5117EE6F9A}">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13.xml><?xml version="1.0" encoding="utf-8"?>
<comments xmlns="http://schemas.openxmlformats.org/spreadsheetml/2006/main" xmlns:mc="http://schemas.openxmlformats.org/markup-compatibility/2006" xmlns:xr="http://schemas.microsoft.com/office/spreadsheetml/2014/revision" mc:Ignorable="xr">
  <authors>
    <author>PCSE1</author>
  </authors>
  <commentList>
    <comment ref="F3" authorId="0" shapeId="0" xr:uid="{0FBDC77D-3AE3-4221-9D5B-41915FA072B4}">
      <text>
        <r>
          <rPr>
            <b/>
            <sz val="9"/>
            <color indexed="81"/>
            <rFont val="Tahoma"/>
            <family val="2"/>
          </rPr>
          <t>Dans la feuille "BRICE" dans la colonne P, les cellules sur les lignes samedis, et dimanches affichent ASTREINTE si la cellule en H contient des heures.
____
Ici je fais apparaitre les jours de la colonne B sur la feuille brice, coorespondant a une ASTREINTE en P</t>
        </r>
      </text>
    </comment>
    <comment ref="G3" authorId="0" shapeId="0" xr:uid="{28E9CF82-0902-466E-B839-B67345F58CB9}">
      <text>
        <r>
          <rPr>
            <b/>
            <sz val="9"/>
            <color indexed="81"/>
            <rFont val="Tahoma"/>
            <family val="2"/>
          </rPr>
          <t>Ici j'essai de multiplier le nombre de valeurs en G3, par 40€</t>
        </r>
      </text>
    </comment>
    <comment ref="H3" authorId="0" shapeId="0" xr:uid="{4CC66863-F176-4EA1-AED4-542089D4B043}">
      <text>
        <r>
          <rPr>
            <b/>
            <sz val="9"/>
            <color indexed="81"/>
            <rFont val="Tahoma"/>
            <charset val="1"/>
          </rPr>
          <t>Ici comme pour l'astreinte, j'aimerai inserer sur mes feuilles une colonne pour indiquer " C " ou " A " pour congé ou absence et que ca le reporte ici</t>
        </r>
      </text>
    </comment>
  </commentList>
</comments>
</file>

<file path=xl/sharedStrings.xml><?xml version="1.0" encoding="utf-8"?>
<sst xmlns="http://schemas.openxmlformats.org/spreadsheetml/2006/main" count="348" uniqueCount="73">
  <si>
    <t>Date début de la vacation</t>
  </si>
  <si>
    <t>1 si Férié
chômé
et payé</t>
  </si>
  <si>
    <t>Total
Journée
Nuit + Jour</t>
  </si>
  <si>
    <t>Dont
H fériées + dimanche</t>
  </si>
  <si>
    <t>Total hebdo</t>
  </si>
  <si>
    <t>Dont
0 à 35</t>
  </si>
  <si>
    <t>Dont
35 à 43</t>
  </si>
  <si>
    <t>Dont
&gt;43</t>
  </si>
  <si>
    <t xml:space="preserve">Début jour : </t>
  </si>
  <si>
    <t xml:space="preserve">Début  nuit : </t>
  </si>
  <si>
    <t xml:space="preserve">HS_1 : &gt; </t>
  </si>
  <si>
    <t xml:space="preserve">HS_2 : &gt; </t>
  </si>
  <si>
    <t>TOTAL MENSUEL</t>
  </si>
  <si>
    <t>Contrôle</t>
  </si>
  <si>
    <t>Jour de l'an</t>
  </si>
  <si>
    <t>Pâques</t>
  </si>
  <si>
    <t>L. de Pâques</t>
  </si>
  <si>
    <t>Fête du Travail</t>
  </si>
  <si>
    <t>Armistice 45</t>
  </si>
  <si>
    <t>Ascension</t>
  </si>
  <si>
    <t>Pentecôte</t>
  </si>
  <si>
    <t>L. de Pentecôte</t>
  </si>
  <si>
    <t>Fête Nationale</t>
  </si>
  <si>
    <t>Assomption</t>
  </si>
  <si>
    <t>Toussaint</t>
  </si>
  <si>
    <t>Armistice 18</t>
  </si>
  <si>
    <t>Noël</t>
  </si>
  <si>
    <t>Autre1</t>
  </si>
  <si>
    <t>Autre2</t>
  </si>
  <si>
    <t>25%</t>
  </si>
  <si>
    <t>50%</t>
  </si>
  <si>
    <t>COMPTEUR:</t>
  </si>
  <si>
    <t xml:space="preserve">                 100% NUIT</t>
  </si>
  <si>
    <t xml:space="preserve">                100% D&amp;F</t>
  </si>
  <si>
    <t>DEBUT</t>
  </si>
  <si>
    <t>PAUSE</t>
  </si>
  <si>
    <t>REPRISE</t>
  </si>
  <si>
    <t>FIN</t>
  </si>
  <si>
    <t>NUIT</t>
  </si>
  <si>
    <r>
      <t xml:space="preserve">DEMANDE D ETABLISSEMENT BULLETIN DE PAIE
</t>
    </r>
    <r>
      <rPr>
        <b/>
        <sz val="22"/>
        <color rgb="FFFF0000"/>
        <rFont val="Calibri"/>
        <family val="2"/>
        <scheme val="minor"/>
      </rPr>
      <t/>
    </r>
  </si>
  <si>
    <t>NOM DU SALARIE</t>
  </si>
  <si>
    <t>PRIME EXP</t>
  </si>
  <si>
    <t>H SUPP 25%</t>
  </si>
  <si>
    <t>H SUPP 50%</t>
  </si>
  <si>
    <t>DIMANCHE</t>
  </si>
  <si>
    <t>ASTREINTES</t>
  </si>
  <si>
    <t>PRIME ASTR</t>
  </si>
  <si>
    <t>ACOMPTE</t>
  </si>
  <si>
    <t>CONGES PAYES</t>
  </si>
  <si>
    <t>PANIERS DEDUITS</t>
  </si>
  <si>
    <t>ABSENCES</t>
  </si>
  <si>
    <t>Férié</t>
  </si>
  <si>
    <t>ASTREINTES
CONGES
ABSENCES</t>
  </si>
  <si>
    <t>COMMENTAIRES</t>
  </si>
  <si>
    <t>DANIEL</t>
  </si>
  <si>
    <t>AYMERIC</t>
  </si>
  <si>
    <t>HENRI</t>
  </si>
  <si>
    <t>BRICE</t>
  </si>
  <si>
    <t>THIERRY</t>
  </si>
  <si>
    <t>ALEXANDRE</t>
  </si>
  <si>
    <t>GABRIEL</t>
  </si>
  <si>
    <t>GUILLAUME</t>
  </si>
  <si>
    <t>PATRICK</t>
  </si>
  <si>
    <t>REMY</t>
  </si>
  <si>
    <t>PATRICE</t>
  </si>
  <si>
    <t>SAMIR</t>
  </si>
  <si>
    <t>NICOLAS</t>
  </si>
  <si>
    <t>MICHEL</t>
  </si>
  <si>
    <t>LUDOVIC</t>
  </si>
  <si>
    <t>JEROME</t>
  </si>
  <si>
    <t>JENNIFER</t>
  </si>
  <si>
    <t>ANGELIQUE</t>
  </si>
  <si>
    <t xml:space="preserve">
J'ai fait en sorte que lorque des cellules sont remplies le week end, "ASTREINTE" 
s'affiche automatiquement dans la colonne P de chaque feuille
Dans les variables, je dois automatiser au maximum.
Pour les Heures, c'est bon.
Pour les congés et absences, ma formule est tres longue (mais elle fonctionne) 
La prime doit correspondre au " nombre de nombres" en G multiplié par 40€ . La formule que j'ai inséré a l'air de fonctionner.
Je suis amené a rajouter ou remplacer des salariés mais je ne connais absolument rien en macros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</si>
</sst>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6" formatCode="#,##0\ &quot;€&quot;;[Red]\-#,##0\ &quot;€&quot;"/>
    <numFmt numFmtId="44" formatCode="_-* #,##0.00\ &quot;€&quot;_-;\-* #,##0.00\ &quot;€&quot;_-;_-* &quot;-&quot;??\ &quot;€&quot;_-;_-@_-"/>
    <numFmt numFmtId="164" formatCode="ddd\ dd\ mmm\ yyyy"/>
    <numFmt numFmtId="165" formatCode="[hh]:mm"/>
    <numFmt numFmtId="166" formatCode="[hh]:mm;;"/>
    <numFmt numFmtId="167" formatCode="[h]:mm"/>
    <numFmt numFmtId="168" formatCode="&quot;Fériés &quot;0000"/>
    <numFmt numFmtId="169" formatCode="[=0]&quot;&quot;;ddd\ dd\ mmm\ yy&quot; &quot;"/>
  </numFmts>
  <fonts count="31" x14ac:knownFonts="1">
    <font>
      <sz val="11"/>
      <color theme="1"/>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font>
    <font>
      <sz val="10"/>
      <name val="Arial"/>
      <family val="2"/>
    </font>
    <font>
      <sz val="8"/>
      <color rgb="FF0070C0"/>
      <name val="Arial"/>
      <family val="2"/>
    </font>
    <font>
      <b/>
      <sz val="12"/>
      <color rgb="FFFF0000"/>
      <name val="Arial"/>
      <family val="2"/>
    </font>
    <font>
      <sz val="12"/>
      <name val="Arial"/>
      <family val="2"/>
    </font>
    <font>
      <b/>
      <sz val="16"/>
      <color indexed="53"/>
      <name val="Calibri"/>
      <family val="2"/>
      <scheme val="minor"/>
    </font>
    <font>
      <sz val="9"/>
      <color indexed="81"/>
      <name val="Tahoma"/>
      <family val="2"/>
    </font>
    <font>
      <sz val="11"/>
      <name val="Arial"/>
      <family val="2"/>
    </font>
    <font>
      <sz val="11"/>
      <color indexed="18"/>
      <name val="Arial"/>
      <family val="2"/>
    </font>
    <font>
      <b/>
      <sz val="10"/>
      <color indexed="18"/>
      <name val="Arial"/>
      <family val="2"/>
    </font>
    <font>
      <sz val="10"/>
      <color indexed="18"/>
      <name val="Arial"/>
      <family val="2"/>
    </font>
    <font>
      <b/>
      <sz val="11"/>
      <color theme="3"/>
      <name val="Calibri"/>
      <family val="2"/>
      <scheme val="minor"/>
    </font>
    <font>
      <b/>
      <sz val="11"/>
      <color theme="1"/>
      <name val="Calibri"/>
      <family val="2"/>
      <scheme val="minor"/>
    </font>
    <font>
      <b/>
      <sz val="16"/>
      <color theme="1"/>
      <name val="Calibri"/>
      <family val="2"/>
      <scheme val="minor"/>
    </font>
    <font>
      <b/>
      <sz val="18"/>
      <color theme="1"/>
      <name val="Calibri"/>
      <family val="2"/>
      <scheme val="minor"/>
    </font>
    <font>
      <b/>
      <sz val="36"/>
      <color theme="1"/>
      <name val="Calibri"/>
      <family val="2"/>
      <scheme val="minor"/>
    </font>
    <font>
      <sz val="11"/>
      <color indexed="8"/>
      <name val="Times New Roman"/>
      <family val="2"/>
    </font>
    <font>
      <b/>
      <sz val="9"/>
      <color indexed="81"/>
      <name val="Tahoma"/>
      <family val="2"/>
    </font>
    <font>
      <b/>
      <sz val="9"/>
      <color indexed="81"/>
      <name val="Tahoma"/>
      <charset val="1"/>
    </font>
    <font>
      <sz val="11"/>
      <color rgb="FFFF0000"/>
      <name val="Calibri"/>
      <family val="2"/>
      <scheme val="minor"/>
    </font>
    <font>
      <b/>
      <sz val="22"/>
      <color theme="1"/>
      <name val="Calibri"/>
      <family val="2"/>
      <scheme val="minor"/>
    </font>
    <font>
      <b/>
      <sz val="22"/>
      <color rgb="FFFF0000"/>
      <name val="Calibri"/>
      <family val="2"/>
      <scheme val="minor"/>
    </font>
    <font>
      <sz val="10"/>
      <color theme="1"/>
      <name val="Calibri"/>
      <family val="2"/>
      <scheme val="minor"/>
    </font>
    <font>
      <sz val="9"/>
      <color rgb="FF444444"/>
      <name val="Arial"/>
      <family val="2"/>
    </font>
    <font>
      <b/>
      <sz val="14"/>
      <color rgb="FFFF0000"/>
      <name val="Calibri"/>
      <family val="2"/>
    </font>
  </fonts>
  <fills count="16">
    <fill>
      <patternFill patternType="none"/>
    </fill>
    <fill>
      <patternFill patternType="gray125"/>
    </fill>
    <fill>
      <patternFill patternType="solid">
        <fgColor rgb="FFFFFF99"/>
        <bgColor indexed="64"/>
      </patternFill>
    </fill>
    <fill>
      <patternFill patternType="solid">
        <fgColor theme="0"/>
        <bgColor auto="1"/>
      </patternFill>
    </fill>
    <fill>
      <patternFill patternType="solid">
        <fgColor theme="0" tint="-4.9989318521683403E-2"/>
        <bgColor indexed="64"/>
      </patternFill>
    </fill>
    <fill>
      <patternFill patternType="solid">
        <fgColor theme="4" tint="0.79998168889431442"/>
        <bgColor indexed="65"/>
      </patternFill>
    </fill>
    <fill>
      <patternFill patternType="lightDown">
        <bgColor theme="4" tint="0.79995117038483843"/>
      </patternFill>
    </fill>
    <fill>
      <patternFill patternType="solid">
        <fgColor theme="4" tint="0.79998168889431442"/>
        <bgColor indexed="64"/>
      </patternFill>
    </fill>
    <fill>
      <patternFill patternType="solid">
        <fgColor theme="0"/>
        <bgColor indexed="64"/>
      </patternFill>
    </fill>
    <fill>
      <patternFill patternType="lightDown">
        <bgColor theme="0"/>
      </patternFill>
    </fill>
    <fill>
      <patternFill patternType="solid">
        <fgColor theme="0" tint="-0.14999847407452621"/>
        <bgColor indexed="64"/>
      </patternFill>
    </fill>
    <fill>
      <patternFill patternType="solid">
        <fgColor theme="4" tint="0.59999389629810485"/>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CC99FF"/>
        <bgColor indexed="64"/>
      </patternFill>
    </fill>
    <fill>
      <patternFill patternType="solid">
        <fgColor rgb="FFFFFF00"/>
        <bgColor indexed="64"/>
      </patternFill>
    </fill>
  </fills>
  <borders count="103">
    <border>
      <left/>
      <right/>
      <top/>
      <bottom/>
      <diagonal/>
    </border>
    <border>
      <left style="medium">
        <color theme="4"/>
      </left>
      <right/>
      <top style="medium">
        <color theme="4"/>
      </top>
      <bottom style="medium">
        <color theme="4"/>
      </bottom>
      <diagonal/>
    </border>
    <border>
      <left style="medium">
        <color theme="4"/>
      </left>
      <right/>
      <top/>
      <bottom style="hair">
        <color theme="4"/>
      </bottom>
      <diagonal/>
    </border>
    <border>
      <left style="hair">
        <color theme="4"/>
      </left>
      <right style="hair">
        <color theme="4"/>
      </right>
      <top/>
      <bottom style="hair">
        <color theme="4"/>
      </bottom>
      <diagonal/>
    </border>
    <border>
      <left style="medium">
        <color theme="4"/>
      </left>
      <right/>
      <top style="hair">
        <color theme="4"/>
      </top>
      <bottom style="hair">
        <color theme="4"/>
      </bottom>
      <diagonal/>
    </border>
    <border>
      <left style="hair">
        <color theme="4"/>
      </left>
      <right style="hair">
        <color theme="4"/>
      </right>
      <top style="hair">
        <color theme="4"/>
      </top>
      <bottom style="hair">
        <color theme="4"/>
      </bottom>
      <diagonal/>
    </border>
    <border>
      <left style="hair">
        <color theme="4"/>
      </left>
      <right style="hair">
        <color theme="4"/>
      </right>
      <top style="hair">
        <color theme="4"/>
      </top>
      <bottom/>
      <diagonal/>
    </border>
    <border>
      <left style="thick">
        <color auto="1"/>
      </left>
      <right style="thick">
        <color auto="1"/>
      </right>
      <top style="thick">
        <color auto="1"/>
      </top>
      <bottom style="thick">
        <color auto="1"/>
      </bottom>
      <diagonal/>
    </border>
    <border>
      <left style="thick">
        <color auto="1"/>
      </left>
      <right/>
      <top style="thick">
        <color auto="1"/>
      </top>
      <bottom style="thick">
        <color auto="1"/>
      </bottom>
      <diagonal/>
    </border>
    <border>
      <left/>
      <right style="thick">
        <color auto="1"/>
      </right>
      <top style="thick">
        <color auto="1"/>
      </top>
      <bottom style="thick">
        <color auto="1"/>
      </bottom>
      <diagonal/>
    </border>
    <border>
      <left/>
      <right/>
      <top style="thick">
        <color auto="1"/>
      </top>
      <bottom style="thick">
        <color auto="1"/>
      </bottom>
      <diagonal/>
    </border>
    <border>
      <left style="thin">
        <color indexed="18"/>
      </left>
      <right style="thin">
        <color indexed="18"/>
      </right>
      <top style="thin">
        <color indexed="18"/>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style="thick">
        <color theme="4"/>
      </top>
      <bottom/>
      <diagonal/>
    </border>
    <border>
      <left/>
      <right style="thick">
        <color theme="4"/>
      </right>
      <top style="thick">
        <color theme="4"/>
      </top>
      <bottom/>
      <diagonal/>
    </border>
    <border>
      <left/>
      <right style="thick">
        <color theme="4"/>
      </right>
      <top/>
      <bottom/>
      <diagonal/>
    </border>
    <border>
      <left/>
      <right style="thick">
        <color theme="4"/>
      </right>
      <top/>
      <bottom style="thick">
        <color theme="4"/>
      </bottom>
      <diagonal/>
    </border>
    <border>
      <left style="hair">
        <color theme="4"/>
      </left>
      <right style="hair">
        <color theme="4"/>
      </right>
      <top/>
      <bottom/>
      <diagonal/>
    </border>
    <border>
      <left style="hair">
        <color theme="4"/>
      </left>
      <right style="thick">
        <color theme="1"/>
      </right>
      <top/>
      <bottom style="hair">
        <color theme="4"/>
      </bottom>
      <diagonal/>
    </border>
    <border>
      <left style="hair">
        <color theme="4"/>
      </left>
      <right style="thick">
        <color theme="1"/>
      </right>
      <top style="hair">
        <color theme="4"/>
      </top>
      <bottom style="hair">
        <color theme="4"/>
      </bottom>
      <diagonal/>
    </border>
    <border>
      <left style="hair">
        <color theme="4"/>
      </left>
      <right style="thick">
        <color auto="1"/>
      </right>
      <top style="hair">
        <color theme="4"/>
      </top>
      <bottom style="hair">
        <color theme="4"/>
      </bottom>
      <diagonal/>
    </border>
    <border>
      <left style="hair">
        <color theme="4"/>
      </left>
      <right style="thick">
        <color auto="1"/>
      </right>
      <top style="hair">
        <color theme="4"/>
      </top>
      <bottom/>
      <diagonal/>
    </border>
    <border>
      <left style="hair">
        <color theme="4"/>
      </left>
      <right style="hair">
        <color theme="4"/>
      </right>
      <top style="hair">
        <color theme="4"/>
      </top>
      <bottom style="thick">
        <color auto="1"/>
      </bottom>
      <diagonal/>
    </border>
    <border>
      <left style="hair">
        <color theme="4"/>
      </left>
      <right style="thick">
        <color auto="1"/>
      </right>
      <top style="hair">
        <color theme="4"/>
      </top>
      <bottom style="thick">
        <color auto="1"/>
      </bottom>
      <diagonal/>
    </border>
    <border>
      <left/>
      <right style="hair">
        <color theme="4"/>
      </right>
      <top/>
      <bottom style="hair">
        <color theme="4"/>
      </bottom>
      <diagonal/>
    </border>
    <border>
      <left/>
      <right style="hair">
        <color theme="4"/>
      </right>
      <top style="hair">
        <color theme="4"/>
      </top>
      <bottom style="hair">
        <color theme="4"/>
      </bottom>
      <diagonal/>
    </border>
    <border>
      <left/>
      <right style="hair">
        <color theme="4"/>
      </right>
      <top style="hair">
        <color theme="4"/>
      </top>
      <bottom/>
      <diagonal/>
    </border>
    <border>
      <left/>
      <right style="hair">
        <color theme="4"/>
      </right>
      <top style="hair">
        <color theme="4"/>
      </top>
      <bottom style="thick">
        <color auto="1"/>
      </bottom>
      <diagonal/>
    </border>
    <border>
      <left style="thick">
        <color auto="1"/>
      </left>
      <right style="thick">
        <color auto="1"/>
      </right>
      <top style="hair">
        <color theme="4"/>
      </top>
      <bottom style="hair">
        <color theme="4"/>
      </bottom>
      <diagonal/>
    </border>
    <border>
      <left style="thick">
        <color auto="1"/>
      </left>
      <right style="thick">
        <color auto="1"/>
      </right>
      <top style="hair">
        <color theme="4"/>
      </top>
      <bottom/>
      <diagonal/>
    </border>
    <border>
      <left style="thick">
        <color auto="1"/>
      </left>
      <right style="thick">
        <color auto="1"/>
      </right>
      <top style="hair">
        <color theme="4"/>
      </top>
      <bottom style="thick">
        <color auto="1"/>
      </bottom>
      <diagonal/>
    </border>
    <border>
      <left/>
      <right style="hair">
        <color theme="4"/>
      </right>
      <top/>
      <bottom/>
      <diagonal/>
    </border>
    <border>
      <left/>
      <right/>
      <top style="double">
        <color theme="1"/>
      </top>
      <bottom/>
      <diagonal/>
    </border>
    <border>
      <left style="thick">
        <color auto="1"/>
      </left>
      <right style="thick">
        <color auto="1"/>
      </right>
      <top/>
      <bottom style="hair">
        <color theme="4"/>
      </bottom>
      <diagonal/>
    </border>
    <border>
      <left style="double">
        <color theme="1"/>
      </left>
      <right/>
      <top style="double">
        <color theme="1"/>
      </top>
      <bottom/>
      <diagonal/>
    </border>
    <border>
      <left/>
      <right style="double">
        <color theme="1"/>
      </right>
      <top style="double">
        <color theme="1"/>
      </top>
      <bottom/>
      <diagonal/>
    </border>
    <border>
      <left style="hair">
        <color theme="4"/>
      </left>
      <right style="hair">
        <color theme="4"/>
      </right>
      <top style="double">
        <color theme="1"/>
      </top>
      <bottom style="double">
        <color theme="1"/>
      </bottom>
      <diagonal/>
    </border>
    <border>
      <left style="hair">
        <color theme="4"/>
      </left>
      <right/>
      <top style="double">
        <color theme="1"/>
      </top>
      <bottom style="double">
        <color theme="1"/>
      </bottom>
      <diagonal/>
    </border>
    <border>
      <left style="hair">
        <color theme="4"/>
      </left>
      <right style="double">
        <color theme="1"/>
      </right>
      <top style="double">
        <color theme="1"/>
      </top>
      <bottom style="double">
        <color theme="1"/>
      </bottom>
      <diagonal/>
    </border>
    <border>
      <left style="hair">
        <color theme="4"/>
      </left>
      <right style="thick">
        <color auto="1"/>
      </right>
      <top/>
      <bottom style="hair">
        <color theme="4"/>
      </bottom>
      <diagonal/>
    </border>
    <border>
      <left style="medium">
        <color theme="4"/>
      </left>
      <right/>
      <top style="hair">
        <color theme="4"/>
      </top>
      <bottom style="thick">
        <color auto="1"/>
      </bottom>
      <diagonal/>
    </border>
    <border>
      <left style="hair">
        <color theme="4"/>
      </left>
      <right style="thick">
        <color theme="1"/>
      </right>
      <top style="hair">
        <color theme="4"/>
      </top>
      <bottom style="thick">
        <color auto="1"/>
      </bottom>
      <diagonal/>
    </border>
    <border>
      <left/>
      <right/>
      <top/>
      <bottom style="thick">
        <color auto="1"/>
      </bottom>
      <diagonal/>
    </border>
    <border>
      <left style="thick">
        <color auto="1"/>
      </left>
      <right style="thick">
        <color auto="1"/>
      </right>
      <top/>
      <bottom/>
      <diagonal/>
    </border>
    <border>
      <left style="hair">
        <color theme="4"/>
      </left>
      <right style="thick">
        <color auto="1"/>
      </right>
      <top/>
      <bottom/>
      <diagonal/>
    </border>
    <border>
      <left/>
      <right style="medium">
        <color theme="4"/>
      </right>
      <top style="medium">
        <color theme="4"/>
      </top>
      <bottom/>
      <diagonal/>
    </border>
    <border>
      <left/>
      <right style="medium">
        <color theme="4"/>
      </right>
      <top/>
      <bottom/>
      <diagonal/>
    </border>
    <border>
      <left style="double">
        <color theme="1"/>
      </left>
      <right/>
      <top style="double">
        <color theme="1"/>
      </top>
      <bottom style="double">
        <color theme="1"/>
      </bottom>
      <diagonal/>
    </border>
    <border>
      <left/>
      <right style="hair">
        <color theme="4"/>
      </right>
      <top style="double">
        <color theme="1"/>
      </top>
      <bottom style="double">
        <color theme="1"/>
      </bottom>
      <diagonal/>
    </border>
    <border>
      <left style="double">
        <color auto="1"/>
      </left>
      <right style="double">
        <color auto="1"/>
      </right>
      <top style="double">
        <color auto="1"/>
      </top>
      <bottom style="double">
        <color auto="1"/>
      </bottom>
      <diagonal/>
    </border>
    <border>
      <left style="hair">
        <color auto="1"/>
      </left>
      <right style="hair">
        <color auto="1"/>
      </right>
      <top style="double">
        <color theme="1"/>
      </top>
      <bottom style="double">
        <color theme="1"/>
      </bottom>
      <diagonal/>
    </border>
    <border>
      <left style="medium">
        <color theme="4"/>
      </left>
      <right/>
      <top style="hair">
        <color theme="4"/>
      </top>
      <bottom/>
      <diagonal/>
    </border>
    <border>
      <left style="hair">
        <color theme="1"/>
      </left>
      <right style="hair">
        <color theme="1"/>
      </right>
      <top style="thick">
        <color theme="1"/>
      </top>
      <bottom style="thick">
        <color theme="1"/>
      </bottom>
      <diagonal/>
    </border>
    <border>
      <left style="hair">
        <color theme="1"/>
      </left>
      <right style="thick">
        <color theme="1"/>
      </right>
      <top style="thick">
        <color theme="1"/>
      </top>
      <bottom style="thick">
        <color theme="1"/>
      </bottom>
      <diagonal/>
    </border>
    <border>
      <left/>
      <right style="thick">
        <color auto="1"/>
      </right>
      <top/>
      <bottom style="thick">
        <color auto="1"/>
      </bottom>
      <diagonal/>
    </border>
    <border>
      <left style="hair">
        <color theme="4"/>
      </left>
      <right style="thick">
        <color theme="1"/>
      </right>
      <top style="double">
        <color theme="1"/>
      </top>
      <bottom style="hair">
        <color theme="4"/>
      </bottom>
      <diagonal/>
    </border>
    <border>
      <left style="hair">
        <color theme="4"/>
      </left>
      <right style="thick">
        <color theme="1"/>
      </right>
      <top/>
      <bottom/>
      <diagonal/>
    </border>
    <border>
      <left style="hair">
        <color theme="4"/>
      </left>
      <right style="thick">
        <color theme="1"/>
      </right>
      <top/>
      <bottom style="thick">
        <color theme="1"/>
      </bottom>
      <diagonal/>
    </border>
    <border>
      <left/>
      <right style="hair">
        <color theme="1"/>
      </right>
      <top style="thick">
        <color theme="1"/>
      </top>
      <bottom style="thick">
        <color theme="1"/>
      </bottom>
      <diagonal/>
    </border>
    <border>
      <left/>
      <right style="double">
        <color theme="1"/>
      </right>
      <top style="medium">
        <color theme="4" tint="-0.24994659260841701"/>
      </top>
      <bottom style="hair">
        <color theme="4"/>
      </bottom>
      <diagonal/>
    </border>
    <border>
      <left/>
      <right style="double">
        <color theme="1"/>
      </right>
      <top style="hair">
        <color theme="4"/>
      </top>
      <bottom style="hair">
        <color theme="4"/>
      </bottom>
      <diagonal/>
    </border>
    <border>
      <left/>
      <right style="double">
        <color theme="1"/>
      </right>
      <top style="hair">
        <color theme="4"/>
      </top>
      <bottom/>
      <diagonal/>
    </border>
    <border>
      <left/>
      <right style="double">
        <color theme="1"/>
      </right>
      <top style="thick">
        <color theme="1"/>
      </top>
      <bottom style="thick">
        <color theme="1"/>
      </bottom>
      <diagonal/>
    </border>
    <border>
      <left/>
      <right style="double">
        <color theme="1"/>
      </right>
      <top/>
      <bottom style="hair">
        <color theme="4"/>
      </bottom>
      <diagonal/>
    </border>
    <border>
      <left/>
      <right style="dashed">
        <color auto="1"/>
      </right>
      <top style="double">
        <color theme="1"/>
      </top>
      <bottom style="hair">
        <color theme="4"/>
      </bottom>
      <diagonal/>
    </border>
    <border>
      <left/>
      <right style="dashed">
        <color auto="1"/>
      </right>
      <top/>
      <bottom style="hair">
        <color theme="4"/>
      </bottom>
      <diagonal/>
    </border>
    <border>
      <left/>
      <right style="hair">
        <color auto="1"/>
      </right>
      <top style="double">
        <color theme="1"/>
      </top>
      <bottom style="double">
        <color theme="1"/>
      </bottom>
      <diagonal/>
    </border>
    <border>
      <left/>
      <right style="dashed">
        <color theme="1"/>
      </right>
      <top style="double">
        <color theme="1"/>
      </top>
      <bottom style="hair">
        <color theme="4"/>
      </bottom>
      <diagonal/>
    </border>
    <border>
      <left/>
      <right style="dashed">
        <color theme="1"/>
      </right>
      <top/>
      <bottom style="hair">
        <color theme="4"/>
      </bottom>
      <diagonal/>
    </border>
    <border>
      <left/>
      <right style="double">
        <color theme="1"/>
      </right>
      <top style="double">
        <color theme="1"/>
      </top>
      <bottom style="hair">
        <color theme="4"/>
      </bottom>
      <diagonal/>
    </border>
    <border>
      <left style="hair">
        <color auto="1"/>
      </left>
      <right style="thick">
        <color theme="1"/>
      </right>
      <top style="double">
        <color theme="1"/>
      </top>
      <bottom style="double">
        <color theme="1"/>
      </bottom>
      <diagonal/>
    </border>
    <border>
      <left/>
      <right style="thick">
        <color theme="1"/>
      </right>
      <top/>
      <bottom style="hair">
        <color theme="4"/>
      </bottom>
      <diagonal/>
    </border>
    <border>
      <left style="thick">
        <color auto="1"/>
      </left>
      <right style="double">
        <color theme="1"/>
      </right>
      <top style="double">
        <color theme="1"/>
      </top>
      <bottom style="double">
        <color theme="1"/>
      </bottom>
      <diagonal/>
    </border>
    <border>
      <left/>
      <right style="double">
        <color theme="1"/>
      </right>
      <top/>
      <bottom/>
      <diagonal/>
    </border>
    <border>
      <left/>
      <right style="dashed">
        <color theme="1"/>
      </right>
      <top/>
      <bottom/>
      <diagonal/>
    </border>
    <border>
      <left/>
      <right style="dashed">
        <color auto="1"/>
      </right>
      <top/>
      <bottom/>
      <diagonal/>
    </border>
    <border>
      <left/>
      <right style="thick">
        <color theme="1"/>
      </right>
      <top/>
      <bottom/>
      <diagonal/>
    </border>
    <border>
      <left style="thick">
        <color theme="1"/>
      </left>
      <right style="double">
        <color theme="1"/>
      </right>
      <top style="thick">
        <color theme="1"/>
      </top>
      <bottom style="thick">
        <color auto="1"/>
      </bottom>
      <diagonal/>
    </border>
    <border>
      <left/>
      <right style="dashed">
        <color theme="1"/>
      </right>
      <top style="thick">
        <color theme="1"/>
      </top>
      <bottom style="thick">
        <color auto="1"/>
      </bottom>
      <diagonal/>
    </border>
    <border>
      <left/>
      <right style="dashed">
        <color auto="1"/>
      </right>
      <top style="thick">
        <color theme="1"/>
      </top>
      <bottom style="thick">
        <color auto="1"/>
      </bottom>
      <diagonal/>
    </border>
    <border>
      <left/>
      <right style="thick">
        <color theme="1"/>
      </right>
      <top style="thick">
        <color theme="1"/>
      </top>
      <bottom style="thick">
        <color auto="1"/>
      </bottom>
      <diagonal/>
    </border>
    <border>
      <left style="thick">
        <color auto="1"/>
      </left>
      <right style="double">
        <color theme="1"/>
      </right>
      <top style="thick">
        <color auto="1"/>
      </top>
      <bottom style="thick">
        <color auto="1"/>
      </bottom>
      <diagonal/>
    </border>
    <border>
      <left/>
      <right style="dashed">
        <color theme="1"/>
      </right>
      <top style="thick">
        <color auto="1"/>
      </top>
      <bottom style="thick">
        <color auto="1"/>
      </bottom>
      <diagonal/>
    </border>
    <border>
      <left/>
      <right style="dashed">
        <color auto="1"/>
      </right>
      <top style="thick">
        <color auto="1"/>
      </top>
      <bottom style="thick">
        <color auto="1"/>
      </bottom>
      <diagonal/>
    </border>
    <border>
      <left/>
      <right style="thick">
        <color theme="1"/>
      </right>
      <top style="thick">
        <color auto="1"/>
      </top>
      <bottom style="thick">
        <color auto="1"/>
      </bottom>
      <diagonal/>
    </border>
    <border>
      <left style="thick">
        <color theme="1"/>
      </left>
      <right style="double">
        <color theme="1"/>
      </right>
      <top style="hair">
        <color theme="1"/>
      </top>
      <bottom style="thick">
        <color auto="1"/>
      </bottom>
      <diagonal/>
    </border>
    <border>
      <left/>
      <right style="dashed">
        <color theme="1"/>
      </right>
      <top style="hair">
        <color theme="1"/>
      </top>
      <bottom style="thick">
        <color auto="1"/>
      </bottom>
      <diagonal/>
    </border>
    <border>
      <left/>
      <right style="dashed">
        <color auto="1"/>
      </right>
      <top style="hair">
        <color theme="1"/>
      </top>
      <bottom style="thick">
        <color auto="1"/>
      </bottom>
      <diagonal/>
    </border>
    <border>
      <left/>
      <right style="thick">
        <color theme="1"/>
      </right>
      <top style="hair">
        <color theme="1"/>
      </top>
      <bottom style="thick">
        <color auto="1"/>
      </bottom>
      <diagonal/>
    </border>
    <border>
      <left style="thick">
        <color auto="1"/>
      </left>
      <right style="double">
        <color theme="1"/>
      </right>
      <top style="hair">
        <color auto="1"/>
      </top>
      <bottom style="thick">
        <color auto="1"/>
      </bottom>
      <diagonal/>
    </border>
    <border>
      <left/>
      <right style="dashed">
        <color theme="1"/>
      </right>
      <top style="hair">
        <color auto="1"/>
      </top>
      <bottom style="thick">
        <color auto="1"/>
      </bottom>
      <diagonal/>
    </border>
    <border>
      <left/>
      <right style="dashed">
        <color auto="1"/>
      </right>
      <top style="hair">
        <color auto="1"/>
      </top>
      <bottom style="thick">
        <color auto="1"/>
      </bottom>
      <diagonal/>
    </border>
    <border>
      <left/>
      <right style="thick">
        <color theme="1"/>
      </right>
      <top style="hair">
        <color auto="1"/>
      </top>
      <bottom style="thick">
        <color auto="1"/>
      </bottom>
      <diagonal/>
    </border>
    <border>
      <left/>
      <right style="thick">
        <color auto="1"/>
      </right>
      <top style="hair">
        <color auto="1"/>
      </top>
      <bottom style="thick">
        <color auto="1"/>
      </bottom>
      <diagonal/>
    </border>
    <border>
      <left style="thick">
        <color theme="1"/>
      </left>
      <right style="double">
        <color theme="1"/>
      </right>
      <top style="hair">
        <color auto="1"/>
      </top>
      <bottom style="thick">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ck">
        <color theme="1"/>
      </left>
      <right style="thick">
        <color theme="1"/>
      </right>
      <top style="double">
        <color theme="1"/>
      </top>
      <bottom/>
      <diagonal/>
    </border>
    <border>
      <left style="thick">
        <color theme="1"/>
      </left>
      <right style="thick">
        <color theme="1"/>
      </right>
      <top/>
      <bottom/>
      <diagonal/>
    </border>
    <border>
      <left style="thick">
        <color auto="1"/>
      </left>
      <right style="thick">
        <color theme="1"/>
      </right>
      <top/>
      <bottom style="thick">
        <color auto="1"/>
      </bottom>
      <diagonal/>
    </border>
    <border>
      <left style="thin">
        <color indexed="64"/>
      </left>
      <right/>
      <top/>
      <bottom/>
      <diagonal/>
    </border>
  </borders>
  <cellStyleXfs count="13">
    <xf numFmtId="0" fontId="0" fillId="0" borderId="0"/>
    <xf numFmtId="0" fontId="7" fillId="0" borderId="0">
      <alignment vertical="center"/>
    </xf>
    <xf numFmtId="0" fontId="13" fillId="0" borderId="0"/>
    <xf numFmtId="0" fontId="6" fillId="0" borderId="0"/>
    <xf numFmtId="0" fontId="5" fillId="5" borderId="0" applyNumberFormat="0" applyBorder="0" applyAlignment="0" applyProtection="0"/>
    <xf numFmtId="0" fontId="5" fillId="0" borderId="0"/>
    <xf numFmtId="0" fontId="5" fillId="0" borderId="0"/>
    <xf numFmtId="44" fontId="22" fillId="0" borderId="0" applyFont="0" applyFill="0" applyBorder="0" applyAlignment="0" applyProtection="0"/>
    <xf numFmtId="0" fontId="1" fillId="0" borderId="0"/>
    <xf numFmtId="0" fontId="1" fillId="5" borderId="0" applyNumberFormat="0" applyBorder="0" applyAlignment="0" applyProtection="0"/>
    <xf numFmtId="0" fontId="1" fillId="0" borderId="0"/>
    <xf numFmtId="0" fontId="1" fillId="0" borderId="0"/>
    <xf numFmtId="44" fontId="22" fillId="0" borderId="0" applyFont="0" applyFill="0" applyBorder="0" applyAlignment="0" applyProtection="0"/>
  </cellStyleXfs>
  <cellXfs count="382">
    <xf numFmtId="0" fontId="0" fillId="0" borderId="0" xfId="0"/>
    <xf numFmtId="0" fontId="14" fillId="0" borderId="0" xfId="2" applyFont="1"/>
    <xf numFmtId="168" fontId="15" fillId="0" borderId="11" xfId="2" quotePrefix="1" applyNumberFormat="1" applyFont="1" applyFill="1" applyBorder="1" applyAlignment="1">
      <alignment horizontal="center" vertical="center"/>
    </xf>
    <xf numFmtId="0" fontId="6" fillId="0" borderId="0" xfId="3"/>
    <xf numFmtId="0" fontId="16" fillId="0" borderId="12" xfId="2" applyFont="1" applyBorder="1"/>
    <xf numFmtId="169" fontId="16" fillId="0" borderId="12" xfId="2" quotePrefix="1" applyNumberFormat="1" applyFont="1" applyFill="1" applyBorder="1" applyAlignment="1" applyProtection="1">
      <alignment horizontal="right" vertical="center"/>
    </xf>
    <xf numFmtId="169" fontId="16" fillId="0" borderId="12" xfId="2" applyNumberFormat="1" applyFont="1" applyFill="1" applyBorder="1" applyAlignment="1" applyProtection="1">
      <alignment horizontal="right" vertical="center"/>
    </xf>
    <xf numFmtId="16" fontId="6" fillId="0" borderId="12" xfId="3" applyNumberFormat="1" applyBorder="1"/>
    <xf numFmtId="0" fontId="6" fillId="0" borderId="12" xfId="3" applyBorder="1"/>
    <xf numFmtId="0" fontId="7" fillId="0" borderId="0" xfId="1" applyAlignment="1" applyProtection="1">
      <alignment horizontal="center" vertical="center"/>
      <protection hidden="1"/>
    </xf>
    <xf numFmtId="0" fontId="7" fillId="0" borderId="0" xfId="1" applyAlignment="1" applyProtection="1">
      <alignment horizontal="right"/>
      <protection hidden="1"/>
    </xf>
    <xf numFmtId="0" fontId="9" fillId="0" borderId="7" xfId="1" applyFont="1" applyBorder="1" applyAlignment="1" applyProtection="1">
      <alignment horizontal="center" vertical="center"/>
      <protection hidden="1"/>
    </xf>
    <xf numFmtId="167" fontId="9" fillId="0" borderId="7" xfId="1" applyNumberFormat="1" applyFont="1" applyBorder="1" applyAlignment="1" applyProtection="1">
      <alignment horizontal="center" vertical="center"/>
      <protection hidden="1"/>
    </xf>
    <xf numFmtId="0" fontId="8" fillId="0" borderId="14" xfId="1" applyFont="1" applyBorder="1" applyAlignment="1" applyProtection="1">
      <alignment horizontal="right"/>
      <protection hidden="1"/>
    </xf>
    <xf numFmtId="20" fontId="8" fillId="2" borderId="15" xfId="1" applyNumberFormat="1" applyFont="1" applyFill="1" applyBorder="1" applyAlignment="1" applyProtection="1">
      <alignment horizontal="center" vertical="center"/>
      <protection locked="0"/>
    </xf>
    <xf numFmtId="0" fontId="8" fillId="0" borderId="0" xfId="1" applyFont="1" applyBorder="1" applyAlignment="1" applyProtection="1">
      <alignment horizontal="right"/>
      <protection hidden="1"/>
    </xf>
    <xf numFmtId="20" fontId="8" fillId="2" borderId="16" xfId="1" applyNumberFormat="1" applyFont="1" applyFill="1" applyBorder="1" applyAlignment="1" applyProtection="1">
      <alignment horizontal="center" vertical="center"/>
      <protection locked="0"/>
    </xf>
    <xf numFmtId="167" fontId="8" fillId="2" borderId="16" xfId="1" applyNumberFormat="1" applyFont="1" applyFill="1" applyBorder="1" applyAlignment="1" applyProtection="1">
      <alignment horizontal="center" vertical="center"/>
      <protection locked="0"/>
    </xf>
    <xf numFmtId="0" fontId="8" fillId="0" borderId="13" xfId="1" applyFont="1" applyBorder="1" applyAlignment="1" applyProtection="1">
      <alignment horizontal="right"/>
      <protection hidden="1"/>
    </xf>
    <xf numFmtId="167" fontId="8" fillId="2" borderId="17" xfId="1" applyNumberFormat="1" applyFont="1" applyFill="1" applyBorder="1" applyAlignment="1" applyProtection="1">
      <alignment horizontal="center" vertical="center"/>
      <protection locked="0"/>
    </xf>
    <xf numFmtId="0" fontId="7" fillId="3" borderId="0" xfId="1" applyFill="1" applyAlignment="1" applyProtection="1">
      <alignment horizontal="center" vertical="center"/>
      <protection hidden="1"/>
    </xf>
    <xf numFmtId="0" fontId="18" fillId="6" borderId="33" xfId="4" applyFont="1" applyFill="1" applyBorder="1" applyAlignment="1" applyProtection="1">
      <alignment horizontal="center" vertical="center"/>
      <protection hidden="1"/>
    </xf>
    <xf numFmtId="0" fontId="5" fillId="5" borderId="8" xfId="4" applyBorder="1" applyAlignment="1" applyProtection="1">
      <alignment horizontal="centerContinuous" vertical="center" wrapText="1"/>
      <protection hidden="1"/>
    </xf>
    <xf numFmtId="0" fontId="5" fillId="5" borderId="10" xfId="4" applyBorder="1" applyAlignment="1" applyProtection="1">
      <alignment horizontal="centerContinuous" vertical="center" wrapText="1"/>
      <protection hidden="1"/>
    </xf>
    <xf numFmtId="167" fontId="5" fillId="5" borderId="10" xfId="4" applyNumberFormat="1" applyBorder="1" applyAlignment="1" applyProtection="1">
      <alignment horizontal="center" vertical="center" wrapText="1"/>
      <protection hidden="1"/>
    </xf>
    <xf numFmtId="0" fontId="7" fillId="7" borderId="0" xfId="1" applyFill="1" applyAlignment="1" applyProtection="1">
      <alignment horizontal="center" vertical="center"/>
      <protection hidden="1"/>
    </xf>
    <xf numFmtId="0" fontId="9" fillId="7" borderId="0" xfId="1" applyFont="1" applyFill="1" applyBorder="1" applyAlignment="1" applyProtection="1">
      <alignment horizontal="center" vertical="center"/>
      <protection hidden="1"/>
    </xf>
    <xf numFmtId="0" fontId="10" fillId="7" borderId="0" xfId="1" applyFont="1" applyFill="1" applyAlignment="1" applyProtection="1">
      <alignment horizontal="center" vertical="center"/>
      <protection hidden="1"/>
    </xf>
    <xf numFmtId="0" fontId="9" fillId="7" borderId="0" xfId="1" applyFont="1" applyFill="1" applyAlignment="1" applyProtection="1">
      <alignment horizontal="center" vertical="center"/>
      <protection hidden="1"/>
    </xf>
    <xf numFmtId="166" fontId="5" fillId="8" borderId="25" xfId="4" applyNumberFormat="1" applyFill="1" applyBorder="1" applyAlignment="1" applyProtection="1">
      <alignment horizontal="center" vertical="center"/>
      <protection hidden="1"/>
    </xf>
    <xf numFmtId="166" fontId="5" fillId="8" borderId="3" xfId="4" applyNumberFormat="1" applyFill="1" applyBorder="1" applyAlignment="1" applyProtection="1">
      <alignment horizontal="center" vertical="center"/>
      <protection hidden="1"/>
    </xf>
    <xf numFmtId="166" fontId="5" fillId="8" borderId="5" xfId="4" applyNumberFormat="1" applyFill="1" applyBorder="1" applyAlignment="1" applyProtection="1">
      <alignment horizontal="center" vertical="center"/>
      <protection hidden="1"/>
    </xf>
    <xf numFmtId="166" fontId="5" fillId="8" borderId="32" xfId="4" applyNumberFormat="1" applyFill="1" applyBorder="1" applyAlignment="1" applyProtection="1">
      <alignment horizontal="center" vertical="center"/>
      <protection hidden="1"/>
    </xf>
    <xf numFmtId="166" fontId="5" fillId="8" borderId="18" xfId="4" applyNumberFormat="1" applyFill="1" applyBorder="1" applyAlignment="1" applyProtection="1">
      <alignment horizontal="center" vertical="center"/>
      <protection hidden="1"/>
    </xf>
    <xf numFmtId="0" fontId="19" fillId="8" borderId="0" xfId="4" applyFont="1" applyFill="1" applyAlignment="1" applyProtection="1">
      <alignment horizontal="center" vertical="center"/>
      <protection hidden="1"/>
    </xf>
    <xf numFmtId="49" fontId="20" fillId="8" borderId="35" xfId="4" applyNumberFormat="1" applyFont="1" applyFill="1" applyBorder="1" applyAlignment="1" applyProtection="1">
      <alignment horizontal="center" vertical="center"/>
      <protection hidden="1"/>
    </xf>
    <xf numFmtId="0" fontId="18" fillId="9" borderId="33" xfId="4" applyFont="1" applyFill="1" applyBorder="1" applyAlignment="1" applyProtection="1">
      <alignment horizontal="center" vertical="center"/>
      <protection hidden="1"/>
    </xf>
    <xf numFmtId="49" fontId="20" fillId="8" borderId="33" xfId="4" applyNumberFormat="1" applyFont="1" applyFill="1" applyBorder="1" applyAlignment="1" applyProtection="1">
      <alignment horizontal="center" vertical="center"/>
      <protection hidden="1"/>
    </xf>
    <xf numFmtId="0" fontId="20" fillId="8" borderId="33" xfId="4" applyFont="1" applyFill="1" applyBorder="1" applyAlignment="1" applyProtection="1">
      <alignment horizontal="center" vertical="center"/>
      <protection hidden="1"/>
    </xf>
    <xf numFmtId="0" fontId="5" fillId="8" borderId="34" xfId="4" applyNumberFormat="1" applyFill="1" applyBorder="1" applyAlignment="1" applyProtection="1">
      <alignment horizontal="center" vertical="center"/>
      <protection locked="0"/>
    </xf>
    <xf numFmtId="165" fontId="5" fillId="8" borderId="25" xfId="4" applyNumberFormat="1" applyFill="1" applyBorder="1" applyAlignment="1" applyProtection="1">
      <alignment horizontal="center" vertical="center"/>
      <protection locked="0"/>
    </xf>
    <xf numFmtId="165" fontId="5" fillId="8" borderId="3" xfId="4" applyNumberFormat="1" applyFill="1" applyBorder="1" applyAlignment="1" applyProtection="1">
      <alignment horizontal="center" vertical="center"/>
      <protection locked="0"/>
    </xf>
    <xf numFmtId="165" fontId="5" fillId="8" borderId="19" xfId="4" applyNumberFormat="1" applyFill="1" applyBorder="1" applyAlignment="1" applyProtection="1">
      <alignment horizontal="center" vertical="center"/>
      <protection locked="0"/>
    </xf>
    <xf numFmtId="0" fontId="5" fillId="8" borderId="29" xfId="4" applyNumberFormat="1" applyFill="1" applyBorder="1" applyAlignment="1" applyProtection="1">
      <alignment horizontal="center" vertical="center"/>
      <protection locked="0"/>
    </xf>
    <xf numFmtId="0" fontId="5" fillId="8" borderId="30" xfId="4" applyNumberFormat="1" applyFill="1" applyBorder="1" applyAlignment="1" applyProtection="1">
      <alignment horizontal="center" vertical="center"/>
      <protection locked="0"/>
    </xf>
    <xf numFmtId="165" fontId="5" fillId="8" borderId="26" xfId="4" applyNumberFormat="1" applyFill="1" applyBorder="1" applyAlignment="1" applyProtection="1">
      <alignment horizontal="center" vertical="center"/>
      <protection locked="0"/>
    </xf>
    <xf numFmtId="165" fontId="5" fillId="8" borderId="5" xfId="4" applyNumberFormat="1" applyFill="1" applyBorder="1" applyAlignment="1" applyProtection="1">
      <alignment horizontal="center" vertical="center"/>
      <protection locked="0"/>
    </xf>
    <xf numFmtId="165" fontId="5" fillId="8" borderId="20" xfId="4" applyNumberFormat="1" applyFill="1" applyBorder="1" applyAlignment="1" applyProtection="1">
      <alignment horizontal="center" vertical="center"/>
      <protection locked="0"/>
    </xf>
    <xf numFmtId="0" fontId="5" fillId="8" borderId="31" xfId="4" applyNumberFormat="1" applyFill="1" applyBorder="1" applyAlignment="1" applyProtection="1">
      <alignment horizontal="center" vertical="center"/>
      <protection locked="0"/>
    </xf>
    <xf numFmtId="165" fontId="5" fillId="8" borderId="28" xfId="4" applyNumberFormat="1" applyFill="1" applyBorder="1" applyAlignment="1" applyProtection="1">
      <alignment horizontal="center" vertical="center"/>
      <protection locked="0"/>
    </xf>
    <xf numFmtId="165" fontId="5" fillId="8" borderId="23" xfId="4" applyNumberFormat="1" applyFill="1" applyBorder="1" applyAlignment="1" applyProtection="1">
      <alignment horizontal="center" vertical="center"/>
      <protection locked="0"/>
    </xf>
    <xf numFmtId="165" fontId="5" fillId="8" borderId="42" xfId="4" applyNumberFormat="1" applyFill="1" applyBorder="1" applyAlignment="1" applyProtection="1">
      <alignment horizontal="center" vertical="center"/>
      <protection locked="0"/>
    </xf>
    <xf numFmtId="164" fontId="5" fillId="8" borderId="2" xfId="4" applyNumberFormat="1" applyFill="1" applyBorder="1" applyAlignment="1" applyProtection="1">
      <alignment horizontal="center" vertical="center"/>
      <protection hidden="1"/>
    </xf>
    <xf numFmtId="164" fontId="5" fillId="8" borderId="4" xfId="4" applyNumberFormat="1" applyFill="1" applyBorder="1" applyAlignment="1" applyProtection="1">
      <alignment horizontal="center" vertical="center"/>
      <protection hidden="1"/>
    </xf>
    <xf numFmtId="164" fontId="5" fillId="8" borderId="41" xfId="4" applyNumberFormat="1" applyFill="1" applyBorder="1" applyAlignment="1" applyProtection="1">
      <alignment horizontal="center" vertical="center"/>
      <protection hidden="1"/>
    </xf>
    <xf numFmtId="165" fontId="5" fillId="8" borderId="40" xfId="4" applyNumberFormat="1" applyFill="1" applyBorder="1" applyAlignment="1" applyProtection="1">
      <alignment horizontal="center" vertical="center"/>
      <protection locked="0"/>
    </xf>
    <xf numFmtId="165" fontId="5" fillId="8" borderId="21" xfId="4" applyNumberFormat="1" applyFill="1" applyBorder="1" applyAlignment="1" applyProtection="1">
      <alignment horizontal="center" vertical="center"/>
      <protection locked="0"/>
    </xf>
    <xf numFmtId="165" fontId="5" fillId="8" borderId="27" xfId="4" applyNumberFormat="1" applyFill="1" applyBorder="1" applyAlignment="1" applyProtection="1">
      <alignment horizontal="center" vertical="center"/>
      <protection locked="0"/>
    </xf>
    <xf numFmtId="165" fontId="5" fillId="8" borderId="6" xfId="4" applyNumberFormat="1" applyFill="1" applyBorder="1" applyAlignment="1" applyProtection="1">
      <alignment horizontal="center" vertical="center"/>
      <protection locked="0"/>
    </xf>
    <xf numFmtId="165" fontId="5" fillId="8" borderId="22" xfId="4" applyNumberFormat="1" applyFill="1" applyBorder="1" applyAlignment="1" applyProtection="1">
      <alignment horizontal="center" vertical="center"/>
      <protection locked="0"/>
    </xf>
    <xf numFmtId="165" fontId="5" fillId="8" borderId="24" xfId="4" applyNumberFormat="1" applyFill="1" applyBorder="1" applyAlignment="1" applyProtection="1">
      <alignment horizontal="center" vertical="center"/>
      <protection locked="0"/>
    </xf>
    <xf numFmtId="0" fontId="5" fillId="8" borderId="44" xfId="4" applyNumberFormat="1" applyFill="1" applyBorder="1" applyAlignment="1" applyProtection="1">
      <alignment horizontal="center" vertical="center"/>
      <protection locked="0"/>
    </xf>
    <xf numFmtId="165" fontId="5" fillId="8" borderId="32" xfId="4" applyNumberFormat="1" applyFill="1" applyBorder="1" applyAlignment="1" applyProtection="1">
      <alignment horizontal="center" vertical="center"/>
      <protection locked="0"/>
    </xf>
    <xf numFmtId="165" fontId="5" fillId="8" borderId="18" xfId="4" applyNumberFormat="1" applyFill="1" applyBorder="1" applyAlignment="1" applyProtection="1">
      <alignment horizontal="center" vertical="center"/>
      <protection locked="0"/>
    </xf>
    <xf numFmtId="165" fontId="5" fillId="8" borderId="45" xfId="4" applyNumberFormat="1" applyFill="1" applyBorder="1" applyAlignment="1" applyProtection="1">
      <alignment horizontal="center" vertical="center"/>
      <protection locked="0"/>
    </xf>
    <xf numFmtId="164" fontId="5" fillId="8" borderId="52" xfId="4" applyNumberFormat="1" applyFill="1" applyBorder="1" applyAlignment="1" applyProtection="1">
      <alignment horizontal="center" vertical="center"/>
      <protection hidden="1"/>
    </xf>
    <xf numFmtId="0" fontId="5" fillId="4" borderId="0" xfId="4" applyFill="1" applyAlignment="1" applyProtection="1">
      <alignment horizontal="center" vertical="center"/>
      <protection hidden="1"/>
    </xf>
    <xf numFmtId="0" fontId="7" fillId="4" borderId="0" xfId="1" applyFill="1" applyAlignment="1" applyProtection="1">
      <alignment horizontal="center" vertical="center"/>
      <protection hidden="1"/>
    </xf>
    <xf numFmtId="14" fontId="5" fillId="4" borderId="1" xfId="4" applyNumberFormat="1" applyFill="1" applyBorder="1" applyAlignment="1" applyProtection="1">
      <alignment horizontal="center" vertical="center"/>
      <protection locked="0"/>
    </xf>
    <xf numFmtId="0" fontId="17" fillId="4" borderId="48" xfId="4" applyFont="1" applyFill="1" applyBorder="1" applyAlignment="1" applyProtection="1">
      <alignment horizontal="center" vertical="center" wrapText="1"/>
      <protection hidden="1"/>
    </xf>
    <xf numFmtId="0" fontId="17" fillId="4" borderId="50" xfId="4" applyFont="1" applyFill="1" applyBorder="1" applyAlignment="1" applyProtection="1">
      <alignment horizontal="center" vertical="center" wrapText="1"/>
      <protection hidden="1"/>
    </xf>
    <xf numFmtId="0" fontId="17" fillId="4" borderId="49" xfId="4" applyFont="1" applyFill="1" applyBorder="1" applyAlignment="1" applyProtection="1">
      <alignment horizontal="center" vertical="center" wrapText="1"/>
      <protection hidden="1"/>
    </xf>
    <xf numFmtId="0" fontId="17" fillId="4" borderId="37" xfId="4" applyFont="1" applyFill="1" applyBorder="1" applyAlignment="1" applyProtection="1">
      <alignment horizontal="center" vertical="center" wrapText="1"/>
      <protection hidden="1"/>
    </xf>
    <xf numFmtId="0" fontId="17" fillId="4" borderId="51" xfId="4" applyFont="1" applyFill="1" applyBorder="1" applyAlignment="1" applyProtection="1">
      <alignment horizontal="center" vertical="center" wrapText="1"/>
      <protection hidden="1"/>
    </xf>
    <xf numFmtId="0" fontId="17" fillId="4" borderId="39" xfId="4" applyFont="1" applyFill="1" applyBorder="1" applyAlignment="1" applyProtection="1">
      <alignment horizontal="center" vertical="center" wrapText="1"/>
      <protection hidden="1"/>
    </xf>
    <xf numFmtId="166" fontId="5" fillId="8" borderId="53" xfId="4" applyNumberFormat="1" applyFill="1" applyBorder="1" applyAlignment="1" applyProtection="1">
      <alignment horizontal="center" vertical="center"/>
      <protection hidden="1"/>
    </xf>
    <xf numFmtId="166" fontId="5" fillId="8" borderId="54" xfId="4" applyNumberFormat="1" applyFill="1" applyBorder="1" applyAlignment="1" applyProtection="1">
      <alignment horizontal="center" vertical="center"/>
      <protection hidden="1"/>
    </xf>
    <xf numFmtId="167" fontId="5" fillId="5" borderId="43" xfId="4" applyNumberFormat="1" applyBorder="1" applyAlignment="1" applyProtection="1">
      <alignment horizontal="center" vertical="center" wrapText="1"/>
      <protection hidden="1"/>
    </xf>
    <xf numFmtId="167" fontId="5" fillId="5" borderId="55" xfId="4" applyNumberFormat="1" applyBorder="1" applyAlignment="1" applyProtection="1">
      <alignment horizontal="center" vertical="center" wrapText="1"/>
      <protection hidden="1"/>
    </xf>
    <xf numFmtId="0" fontId="7" fillId="0" borderId="0" xfId="1" applyBorder="1" applyAlignment="1" applyProtection="1">
      <alignment horizontal="center" vertical="center"/>
      <protection hidden="1"/>
    </xf>
    <xf numFmtId="166" fontId="5" fillId="8" borderId="56" xfId="4" applyNumberFormat="1" applyFill="1" applyBorder="1" applyAlignment="1" applyProtection="1">
      <alignment horizontal="center" vertical="center"/>
      <protection hidden="1"/>
    </xf>
    <xf numFmtId="166" fontId="5" fillId="8" borderId="19" xfId="4" applyNumberFormat="1" applyFill="1" applyBorder="1" applyAlignment="1" applyProtection="1">
      <alignment horizontal="center" vertical="center"/>
      <protection hidden="1"/>
    </xf>
    <xf numFmtId="166" fontId="5" fillId="8" borderId="57" xfId="4" applyNumberFormat="1" applyFill="1" applyBorder="1" applyAlignment="1" applyProtection="1">
      <alignment horizontal="center" vertical="center"/>
      <protection hidden="1"/>
    </xf>
    <xf numFmtId="166" fontId="5" fillId="8" borderId="58" xfId="4" applyNumberFormat="1" applyFill="1" applyBorder="1" applyAlignment="1" applyProtection="1">
      <alignment horizontal="center" vertical="center"/>
      <protection hidden="1"/>
    </xf>
    <xf numFmtId="166" fontId="5" fillId="8" borderId="59" xfId="4" applyNumberFormat="1" applyFill="1" applyBorder="1" applyAlignment="1" applyProtection="1">
      <alignment horizontal="center" vertical="center"/>
      <protection hidden="1"/>
    </xf>
    <xf numFmtId="0" fontId="17" fillId="4" borderId="36" xfId="4" applyFont="1" applyFill="1" applyBorder="1" applyAlignment="1" applyProtection="1">
      <alignment horizontal="center" vertical="center" wrapText="1"/>
      <protection hidden="1"/>
    </xf>
    <xf numFmtId="166" fontId="5" fillId="8" borderId="60" xfId="4" applyNumberFormat="1" applyFill="1" applyBorder="1" applyAlignment="1" applyProtection="1">
      <alignment horizontal="center" vertical="center"/>
      <protection hidden="1"/>
    </xf>
    <xf numFmtId="166" fontId="5" fillId="8" borderId="61" xfId="4" applyNumberFormat="1" applyFill="1" applyBorder="1" applyAlignment="1" applyProtection="1">
      <alignment horizontal="center" vertical="center"/>
      <protection hidden="1"/>
    </xf>
    <xf numFmtId="166" fontId="5" fillId="8" borderId="62" xfId="4" applyNumberFormat="1" applyFill="1" applyBorder="1" applyAlignment="1" applyProtection="1">
      <alignment horizontal="center" vertical="center"/>
      <protection hidden="1"/>
    </xf>
    <xf numFmtId="166" fontId="5" fillId="8" borderId="63" xfId="4" applyNumberFormat="1" applyFill="1" applyBorder="1" applyAlignment="1" applyProtection="1">
      <alignment horizontal="center" vertical="center"/>
      <protection hidden="1"/>
    </xf>
    <xf numFmtId="166" fontId="5" fillId="8" borderId="64" xfId="4" applyNumberFormat="1" applyFill="1" applyBorder="1" applyAlignment="1" applyProtection="1">
      <alignment horizontal="center" vertical="center"/>
      <protection hidden="1"/>
    </xf>
    <xf numFmtId="166" fontId="5" fillId="8" borderId="65" xfId="4" applyNumberFormat="1" applyFill="1" applyBorder="1" applyAlignment="1" applyProtection="1">
      <alignment horizontal="center" vertical="center"/>
      <protection hidden="1"/>
    </xf>
    <xf numFmtId="166" fontId="5" fillId="8" borderId="66" xfId="4" applyNumberFormat="1" applyFill="1" applyBorder="1" applyAlignment="1" applyProtection="1">
      <alignment horizontal="center" vertical="center"/>
      <protection hidden="1"/>
    </xf>
    <xf numFmtId="0" fontId="17" fillId="4" borderId="67" xfId="4" applyFont="1" applyFill="1" applyBorder="1" applyAlignment="1" applyProtection="1">
      <alignment horizontal="center" vertical="center" wrapText="1"/>
      <protection hidden="1"/>
    </xf>
    <xf numFmtId="166" fontId="5" fillId="8" borderId="68" xfId="4" applyNumberFormat="1" applyFill="1" applyBorder="1" applyAlignment="1" applyProtection="1">
      <alignment horizontal="center" vertical="center"/>
      <protection hidden="1"/>
    </xf>
    <xf numFmtId="166" fontId="5" fillId="8" borderId="69" xfId="4" applyNumberFormat="1" applyFill="1" applyBorder="1" applyAlignment="1" applyProtection="1">
      <alignment horizontal="center" vertical="center"/>
      <protection hidden="1"/>
    </xf>
    <xf numFmtId="166" fontId="5" fillId="8" borderId="70" xfId="4" applyNumberFormat="1" applyFill="1" applyBorder="1" applyAlignment="1" applyProtection="1">
      <alignment horizontal="center" vertical="center"/>
      <protection hidden="1"/>
    </xf>
    <xf numFmtId="0" fontId="17" fillId="4" borderId="71" xfId="4" applyFont="1" applyFill="1" applyBorder="1" applyAlignment="1" applyProtection="1">
      <alignment horizontal="center" vertical="center" wrapText="1"/>
      <protection hidden="1"/>
    </xf>
    <xf numFmtId="166" fontId="5" fillId="8" borderId="72" xfId="4" applyNumberFormat="1" applyFill="1" applyBorder="1" applyAlignment="1" applyProtection="1">
      <alignment horizontal="center" vertical="center"/>
      <protection hidden="1"/>
    </xf>
    <xf numFmtId="0" fontId="17" fillId="4" borderId="38" xfId="4" applyFont="1" applyFill="1" applyBorder="1" applyAlignment="1" applyProtection="1">
      <alignment horizontal="center" vertical="center" wrapText="1"/>
      <protection hidden="1"/>
    </xf>
    <xf numFmtId="0" fontId="17" fillId="4" borderId="73" xfId="4" applyFont="1" applyFill="1" applyBorder="1" applyAlignment="1" applyProtection="1">
      <alignment horizontal="center" vertical="center" wrapText="1"/>
      <protection hidden="1"/>
    </xf>
    <xf numFmtId="166" fontId="5" fillId="8" borderId="74" xfId="4" applyNumberFormat="1" applyFill="1" applyBorder="1" applyAlignment="1" applyProtection="1">
      <alignment horizontal="center" vertical="center"/>
      <protection hidden="1"/>
    </xf>
    <xf numFmtId="166" fontId="5" fillId="8" borderId="75" xfId="4" applyNumberFormat="1" applyFill="1" applyBorder="1" applyAlignment="1" applyProtection="1">
      <alignment horizontal="center" vertical="center"/>
      <protection hidden="1"/>
    </xf>
    <xf numFmtId="166" fontId="5" fillId="8" borderId="76" xfId="4" applyNumberFormat="1" applyFill="1" applyBorder="1" applyAlignment="1" applyProtection="1">
      <alignment horizontal="center" vertical="center"/>
      <protection hidden="1"/>
    </xf>
    <xf numFmtId="166" fontId="5" fillId="8" borderId="77" xfId="4" applyNumberFormat="1" applyFill="1" applyBorder="1" applyAlignment="1" applyProtection="1">
      <alignment horizontal="center" vertical="center"/>
      <protection hidden="1"/>
    </xf>
    <xf numFmtId="166" fontId="5" fillId="8" borderId="78" xfId="4" applyNumberFormat="1" applyFill="1" applyBorder="1" applyAlignment="1" applyProtection="1">
      <alignment horizontal="center" vertical="center"/>
      <protection hidden="1"/>
    </xf>
    <xf numFmtId="166" fontId="5" fillId="8" borderId="79" xfId="4" applyNumberFormat="1" applyFill="1" applyBorder="1" applyAlignment="1" applyProtection="1">
      <alignment horizontal="center" vertical="center"/>
      <protection hidden="1"/>
    </xf>
    <xf numFmtId="166" fontId="5" fillId="8" borderId="80" xfId="4" applyNumberFormat="1" applyFill="1" applyBorder="1" applyAlignment="1" applyProtection="1">
      <alignment horizontal="center" vertical="center"/>
      <protection hidden="1"/>
    </xf>
    <xf numFmtId="166" fontId="5" fillId="8" borderId="81" xfId="4" applyNumberFormat="1" applyFill="1" applyBorder="1" applyAlignment="1" applyProtection="1">
      <alignment horizontal="center" vertical="center"/>
      <protection hidden="1"/>
    </xf>
    <xf numFmtId="166" fontId="5" fillId="8" borderId="82" xfId="4" applyNumberFormat="1" applyFill="1" applyBorder="1" applyAlignment="1" applyProtection="1">
      <alignment horizontal="center" vertical="center"/>
      <protection hidden="1"/>
    </xf>
    <xf numFmtId="166" fontId="5" fillId="8" borderId="83" xfId="4" applyNumberFormat="1" applyFill="1" applyBorder="1" applyAlignment="1" applyProtection="1">
      <alignment horizontal="center" vertical="center"/>
      <protection hidden="1"/>
    </xf>
    <xf numFmtId="166" fontId="5" fillId="8" borderId="84" xfId="4" applyNumberFormat="1" applyFill="1" applyBorder="1" applyAlignment="1" applyProtection="1">
      <alignment horizontal="center" vertical="center"/>
      <protection hidden="1"/>
    </xf>
    <xf numFmtId="166" fontId="5" fillId="8" borderId="85" xfId="4" applyNumberFormat="1" applyFill="1" applyBorder="1" applyAlignment="1" applyProtection="1">
      <alignment horizontal="center" vertical="center"/>
      <protection hidden="1"/>
    </xf>
    <xf numFmtId="166" fontId="5" fillId="8" borderId="9" xfId="4" applyNumberFormat="1" applyFill="1" applyBorder="1" applyAlignment="1" applyProtection="1">
      <alignment horizontal="center" vertical="center"/>
      <protection hidden="1"/>
    </xf>
    <xf numFmtId="165" fontId="18" fillId="8" borderId="25" xfId="4" applyNumberFormat="1" applyFont="1" applyFill="1" applyBorder="1" applyAlignment="1" applyProtection="1">
      <alignment horizontal="center" vertical="center"/>
      <protection locked="0"/>
    </xf>
    <xf numFmtId="165" fontId="18" fillId="8" borderId="3" xfId="4" applyNumberFormat="1" applyFont="1" applyFill="1" applyBorder="1" applyAlignment="1" applyProtection="1">
      <alignment horizontal="center" vertical="center"/>
      <protection locked="0"/>
    </xf>
    <xf numFmtId="165" fontId="18" fillId="8" borderId="19" xfId="4" applyNumberFormat="1" applyFont="1" applyFill="1" applyBorder="1" applyAlignment="1" applyProtection="1">
      <alignment horizontal="center" vertical="center"/>
      <protection locked="0"/>
    </xf>
    <xf numFmtId="166" fontId="18" fillId="8" borderId="70" xfId="4" applyNumberFormat="1" applyFont="1" applyFill="1" applyBorder="1" applyAlignment="1" applyProtection="1">
      <alignment horizontal="center" vertical="center"/>
      <protection hidden="1"/>
    </xf>
    <xf numFmtId="166" fontId="18" fillId="8" borderId="64" xfId="4" applyNumberFormat="1" applyFont="1" applyFill="1" applyBorder="1" applyAlignment="1" applyProtection="1">
      <alignment horizontal="center" vertical="center"/>
      <protection hidden="1"/>
    </xf>
    <xf numFmtId="165" fontId="18" fillId="8" borderId="26" xfId="4" applyNumberFormat="1" applyFont="1" applyFill="1" applyBorder="1" applyAlignment="1" applyProtection="1">
      <alignment horizontal="center" vertical="center"/>
      <protection locked="0"/>
    </xf>
    <xf numFmtId="165" fontId="18" fillId="8" borderId="5" xfId="4" applyNumberFormat="1" applyFont="1" applyFill="1" applyBorder="1" applyAlignment="1" applyProtection="1">
      <alignment horizontal="center" vertical="center"/>
      <protection locked="0"/>
    </xf>
    <xf numFmtId="165" fontId="18" fillId="8" borderId="20" xfId="4" applyNumberFormat="1" applyFont="1" applyFill="1" applyBorder="1" applyAlignment="1" applyProtection="1">
      <alignment horizontal="center" vertical="center"/>
      <protection locked="0"/>
    </xf>
    <xf numFmtId="166" fontId="18" fillId="8" borderId="74" xfId="4" applyNumberFormat="1" applyFont="1" applyFill="1" applyBorder="1" applyAlignment="1" applyProtection="1">
      <alignment horizontal="center" vertical="center"/>
      <protection hidden="1"/>
    </xf>
    <xf numFmtId="166" fontId="18" fillId="8" borderId="68" xfId="4" applyNumberFormat="1" applyFont="1" applyFill="1" applyBorder="1" applyAlignment="1" applyProtection="1">
      <alignment horizontal="center" vertical="center"/>
      <protection hidden="1"/>
    </xf>
    <xf numFmtId="166" fontId="18" fillId="8" borderId="65" xfId="4" applyNumberFormat="1" applyFont="1" applyFill="1" applyBorder="1" applyAlignment="1" applyProtection="1">
      <alignment horizontal="center" vertical="center"/>
      <protection hidden="1"/>
    </xf>
    <xf numFmtId="166" fontId="18" fillId="8" borderId="72" xfId="4" applyNumberFormat="1" applyFont="1" applyFill="1" applyBorder="1" applyAlignment="1" applyProtection="1">
      <alignment horizontal="center" vertical="center"/>
      <protection hidden="1"/>
    </xf>
    <xf numFmtId="166" fontId="18" fillId="8" borderId="60" xfId="4" applyNumberFormat="1" applyFont="1" applyFill="1" applyBorder="1" applyAlignment="1" applyProtection="1">
      <alignment horizontal="center" vertical="center"/>
      <protection hidden="1"/>
    </xf>
    <xf numFmtId="166" fontId="18" fillId="8" borderId="25" xfId="4" applyNumberFormat="1" applyFont="1" applyFill="1" applyBorder="1" applyAlignment="1" applyProtection="1">
      <alignment horizontal="center" vertical="center"/>
      <protection hidden="1"/>
    </xf>
    <xf numFmtId="166" fontId="18" fillId="8" borderId="3" xfId="4" applyNumberFormat="1" applyFont="1" applyFill="1" applyBorder="1" applyAlignment="1" applyProtection="1">
      <alignment horizontal="center" vertical="center"/>
      <protection hidden="1"/>
    </xf>
    <xf numFmtId="166" fontId="18" fillId="8" borderId="56" xfId="4" applyNumberFormat="1" applyFont="1" applyFill="1" applyBorder="1" applyAlignment="1" applyProtection="1">
      <alignment horizontal="center" vertical="center"/>
      <protection hidden="1"/>
    </xf>
    <xf numFmtId="166" fontId="18" fillId="8" borderId="69" xfId="4" applyNumberFormat="1" applyFont="1" applyFill="1" applyBorder="1" applyAlignment="1" applyProtection="1">
      <alignment horizontal="center" vertical="center"/>
      <protection hidden="1"/>
    </xf>
    <xf numFmtId="166" fontId="18" fillId="8" borderId="66" xfId="4" applyNumberFormat="1" applyFont="1" applyFill="1" applyBorder="1" applyAlignment="1" applyProtection="1">
      <alignment horizontal="center" vertical="center"/>
      <protection hidden="1"/>
    </xf>
    <xf numFmtId="166" fontId="18" fillId="8" borderId="61" xfId="4" applyNumberFormat="1" applyFont="1" applyFill="1" applyBorder="1" applyAlignment="1" applyProtection="1">
      <alignment horizontal="center" vertical="center"/>
      <protection hidden="1"/>
    </xf>
    <xf numFmtId="166" fontId="18" fillId="8" borderId="19" xfId="4" applyNumberFormat="1" applyFont="1" applyFill="1" applyBorder="1" applyAlignment="1" applyProtection="1">
      <alignment horizontal="center" vertical="center"/>
      <protection hidden="1"/>
    </xf>
    <xf numFmtId="166" fontId="18" fillId="8" borderId="5" xfId="4" applyNumberFormat="1" applyFont="1" applyFill="1" applyBorder="1" applyAlignment="1" applyProtection="1">
      <alignment horizontal="center" vertical="center"/>
      <protection hidden="1"/>
    </xf>
    <xf numFmtId="166" fontId="18" fillId="8" borderId="75" xfId="4" applyNumberFormat="1" applyFont="1" applyFill="1" applyBorder="1" applyAlignment="1" applyProtection="1">
      <alignment horizontal="center" vertical="center"/>
      <protection hidden="1"/>
    </xf>
    <xf numFmtId="166" fontId="18" fillId="8" borderId="76" xfId="4" applyNumberFormat="1" applyFont="1" applyFill="1" applyBorder="1" applyAlignment="1" applyProtection="1">
      <alignment horizontal="center" vertical="center"/>
      <protection hidden="1"/>
    </xf>
    <xf numFmtId="166" fontId="18" fillId="8" borderId="77" xfId="4" applyNumberFormat="1" applyFont="1" applyFill="1" applyBorder="1" applyAlignment="1" applyProtection="1">
      <alignment horizontal="center" vertical="center"/>
      <protection hidden="1"/>
    </xf>
    <xf numFmtId="166" fontId="18" fillId="8" borderId="62" xfId="4" applyNumberFormat="1" applyFont="1" applyFill="1" applyBorder="1" applyAlignment="1" applyProtection="1">
      <alignment horizontal="center" vertical="center"/>
      <protection hidden="1"/>
    </xf>
    <xf numFmtId="166" fontId="18" fillId="8" borderId="32" xfId="4" applyNumberFormat="1" applyFont="1" applyFill="1" applyBorder="1" applyAlignment="1" applyProtection="1">
      <alignment horizontal="center" vertical="center"/>
      <protection hidden="1"/>
    </xf>
    <xf numFmtId="166" fontId="18" fillId="8" borderId="18" xfId="4" applyNumberFormat="1" applyFont="1" applyFill="1" applyBorder="1" applyAlignment="1" applyProtection="1">
      <alignment horizontal="center" vertical="center"/>
      <protection hidden="1"/>
    </xf>
    <xf numFmtId="166" fontId="18" fillId="8" borderId="57" xfId="4" applyNumberFormat="1" applyFont="1" applyFill="1" applyBorder="1" applyAlignment="1" applyProtection="1">
      <alignment horizontal="center" vertical="center"/>
      <protection hidden="1"/>
    </xf>
    <xf numFmtId="165" fontId="18" fillId="8" borderId="28" xfId="4" applyNumberFormat="1" applyFont="1" applyFill="1" applyBorder="1" applyAlignment="1" applyProtection="1">
      <alignment horizontal="center" vertical="center"/>
      <protection locked="0"/>
    </xf>
    <xf numFmtId="165" fontId="18" fillId="8" borderId="23" xfId="4" applyNumberFormat="1" applyFont="1" applyFill="1" applyBorder="1" applyAlignment="1" applyProtection="1">
      <alignment horizontal="center" vertical="center"/>
      <protection locked="0"/>
    </xf>
    <xf numFmtId="165" fontId="18" fillId="8" borderId="42" xfId="4" applyNumberFormat="1" applyFont="1" applyFill="1" applyBorder="1" applyAlignment="1" applyProtection="1">
      <alignment horizontal="center" vertical="center"/>
      <protection locked="0"/>
    </xf>
    <xf numFmtId="166" fontId="18" fillId="8" borderId="78" xfId="4" applyNumberFormat="1" applyFont="1" applyFill="1" applyBorder="1" applyAlignment="1" applyProtection="1">
      <alignment horizontal="center" vertical="center"/>
      <protection hidden="1"/>
    </xf>
    <xf numFmtId="166" fontId="18" fillId="8" borderId="79" xfId="4" applyNumberFormat="1" applyFont="1" applyFill="1" applyBorder="1" applyAlignment="1" applyProtection="1">
      <alignment horizontal="center" vertical="center"/>
      <protection hidden="1"/>
    </xf>
    <xf numFmtId="166" fontId="18" fillId="8" borderId="80" xfId="4" applyNumberFormat="1" applyFont="1" applyFill="1" applyBorder="1" applyAlignment="1" applyProtection="1">
      <alignment horizontal="center" vertical="center"/>
      <protection hidden="1"/>
    </xf>
    <xf numFmtId="166" fontId="18" fillId="8" borderId="81" xfId="4" applyNumberFormat="1" applyFont="1" applyFill="1" applyBorder="1" applyAlignment="1" applyProtection="1">
      <alignment horizontal="center" vertical="center"/>
      <protection hidden="1"/>
    </xf>
    <xf numFmtId="166" fontId="18" fillId="8" borderId="63" xfId="4" applyNumberFormat="1" applyFont="1" applyFill="1" applyBorder="1" applyAlignment="1" applyProtection="1">
      <alignment horizontal="center" vertical="center"/>
      <protection hidden="1"/>
    </xf>
    <xf numFmtId="166" fontId="18" fillId="8" borderId="59" xfId="4" applyNumberFormat="1" applyFont="1" applyFill="1" applyBorder="1" applyAlignment="1" applyProtection="1">
      <alignment horizontal="center" vertical="center"/>
      <protection hidden="1"/>
    </xf>
    <xf numFmtId="166" fontId="18" fillId="8" borderId="53" xfId="4" applyNumberFormat="1" applyFont="1" applyFill="1" applyBorder="1" applyAlignment="1" applyProtection="1">
      <alignment horizontal="center" vertical="center"/>
      <protection hidden="1"/>
    </xf>
    <xf numFmtId="166" fontId="18" fillId="8" borderId="54" xfId="4" applyNumberFormat="1" applyFont="1" applyFill="1" applyBorder="1" applyAlignment="1" applyProtection="1">
      <alignment horizontal="center" vertical="center"/>
      <protection hidden="1"/>
    </xf>
    <xf numFmtId="165" fontId="18" fillId="8" borderId="40" xfId="4" applyNumberFormat="1" applyFont="1" applyFill="1" applyBorder="1" applyAlignment="1" applyProtection="1">
      <alignment horizontal="center" vertical="center"/>
      <protection locked="0"/>
    </xf>
    <xf numFmtId="165" fontId="18" fillId="8" borderId="21" xfId="4" applyNumberFormat="1" applyFont="1" applyFill="1" applyBorder="1" applyAlignment="1" applyProtection="1">
      <alignment horizontal="center" vertical="center"/>
      <protection locked="0"/>
    </xf>
    <xf numFmtId="165" fontId="18" fillId="8" borderId="27" xfId="4" applyNumberFormat="1" applyFont="1" applyFill="1" applyBorder="1" applyAlignment="1" applyProtection="1">
      <alignment horizontal="center" vertical="center"/>
      <protection locked="0"/>
    </xf>
    <xf numFmtId="165" fontId="18" fillId="8" borderId="6" xfId="4" applyNumberFormat="1" applyFont="1" applyFill="1" applyBorder="1" applyAlignment="1" applyProtection="1">
      <alignment horizontal="center" vertical="center"/>
      <protection locked="0"/>
    </xf>
    <xf numFmtId="165" fontId="18" fillId="8" borderId="22" xfId="4" applyNumberFormat="1" applyFont="1" applyFill="1" applyBorder="1" applyAlignment="1" applyProtection="1">
      <alignment horizontal="center" vertical="center"/>
      <protection locked="0"/>
    </xf>
    <xf numFmtId="165" fontId="18" fillId="8" borderId="24" xfId="4" applyNumberFormat="1" applyFont="1" applyFill="1" applyBorder="1" applyAlignment="1" applyProtection="1">
      <alignment horizontal="center" vertical="center"/>
      <protection locked="0"/>
    </xf>
    <xf numFmtId="166" fontId="18" fillId="8" borderId="82" xfId="4" applyNumberFormat="1" applyFont="1" applyFill="1" applyBorder="1" applyAlignment="1" applyProtection="1">
      <alignment horizontal="center" vertical="center"/>
      <protection hidden="1"/>
    </xf>
    <xf numFmtId="166" fontId="18" fillId="8" borderId="83" xfId="4" applyNumberFormat="1" applyFont="1" applyFill="1" applyBorder="1" applyAlignment="1" applyProtection="1">
      <alignment horizontal="center" vertical="center"/>
      <protection hidden="1"/>
    </xf>
    <xf numFmtId="166" fontId="18" fillId="8" borderId="84" xfId="4" applyNumberFormat="1" applyFont="1" applyFill="1" applyBorder="1" applyAlignment="1" applyProtection="1">
      <alignment horizontal="center" vertical="center"/>
      <protection hidden="1"/>
    </xf>
    <xf numFmtId="166" fontId="18" fillId="8" borderId="85" xfId="4" applyNumberFormat="1" applyFont="1" applyFill="1" applyBorder="1" applyAlignment="1" applyProtection="1">
      <alignment horizontal="center" vertical="center"/>
      <protection hidden="1"/>
    </xf>
    <xf numFmtId="165" fontId="18" fillId="8" borderId="32" xfId="4" applyNumberFormat="1" applyFont="1" applyFill="1" applyBorder="1" applyAlignment="1" applyProtection="1">
      <alignment horizontal="center" vertical="center"/>
      <protection locked="0"/>
    </xf>
    <xf numFmtId="165" fontId="18" fillId="8" borderId="18" xfId="4" applyNumberFormat="1" applyFont="1" applyFill="1" applyBorder="1" applyAlignment="1" applyProtection="1">
      <alignment horizontal="center" vertical="center"/>
      <protection locked="0"/>
    </xf>
    <xf numFmtId="165" fontId="18" fillId="8" borderId="45" xfId="4" applyNumberFormat="1" applyFont="1" applyFill="1" applyBorder="1" applyAlignment="1" applyProtection="1">
      <alignment horizontal="center" vertical="center"/>
      <protection locked="0"/>
    </xf>
    <xf numFmtId="166" fontId="18" fillId="8" borderId="9" xfId="4" applyNumberFormat="1" applyFont="1" applyFill="1" applyBorder="1" applyAlignment="1" applyProtection="1">
      <alignment horizontal="center" vertical="center"/>
      <protection hidden="1"/>
    </xf>
    <xf numFmtId="166" fontId="18" fillId="8" borderId="58" xfId="4" applyNumberFormat="1" applyFont="1" applyFill="1" applyBorder="1" applyAlignment="1" applyProtection="1">
      <alignment horizontal="center" vertical="center"/>
      <protection hidden="1"/>
    </xf>
    <xf numFmtId="0" fontId="18" fillId="5" borderId="10" xfId="4" applyFont="1" applyBorder="1" applyAlignment="1" applyProtection="1">
      <alignment horizontal="centerContinuous" vertical="center" wrapText="1"/>
      <protection hidden="1"/>
    </xf>
    <xf numFmtId="167" fontId="18" fillId="5" borderId="10" xfId="4" applyNumberFormat="1" applyFont="1" applyBorder="1" applyAlignment="1" applyProtection="1">
      <alignment horizontal="center" vertical="center" wrapText="1"/>
      <protection hidden="1"/>
    </xf>
    <xf numFmtId="167" fontId="18" fillId="5" borderId="43" xfId="4" applyNumberFormat="1" applyFont="1" applyBorder="1" applyAlignment="1" applyProtection="1">
      <alignment horizontal="center" vertical="center" wrapText="1"/>
      <protection hidden="1"/>
    </xf>
    <xf numFmtId="167" fontId="18" fillId="5" borderId="55" xfId="4" applyNumberFormat="1" applyFont="1" applyBorder="1" applyAlignment="1" applyProtection="1">
      <alignment horizontal="center" vertical="center" wrapText="1"/>
      <protection hidden="1"/>
    </xf>
    <xf numFmtId="166" fontId="5" fillId="8" borderId="86" xfId="4" applyNumberFormat="1" applyFill="1" applyBorder="1" applyAlignment="1" applyProtection="1">
      <alignment horizontal="center" vertical="center"/>
      <protection hidden="1"/>
    </xf>
    <xf numFmtId="166" fontId="5" fillId="8" borderId="87" xfId="4" applyNumberFormat="1" applyFill="1" applyBorder="1" applyAlignment="1" applyProtection="1">
      <alignment horizontal="center" vertical="center"/>
      <protection hidden="1"/>
    </xf>
    <xf numFmtId="166" fontId="5" fillId="8" borderId="88" xfId="4" applyNumberFormat="1" applyFill="1" applyBorder="1" applyAlignment="1" applyProtection="1">
      <alignment horizontal="center" vertical="center"/>
      <protection hidden="1"/>
    </xf>
    <xf numFmtId="166" fontId="5" fillId="8" borderId="89" xfId="4" applyNumberFormat="1" applyFill="1" applyBorder="1" applyAlignment="1" applyProtection="1">
      <alignment horizontal="center" vertical="center"/>
      <protection hidden="1"/>
    </xf>
    <xf numFmtId="166" fontId="5" fillId="8" borderId="90" xfId="4" applyNumberFormat="1" applyFill="1" applyBorder="1" applyAlignment="1" applyProtection="1">
      <alignment horizontal="center" vertical="center"/>
      <protection hidden="1"/>
    </xf>
    <xf numFmtId="166" fontId="5" fillId="8" borderId="91" xfId="4" applyNumberFormat="1" applyFill="1" applyBorder="1" applyAlignment="1" applyProtection="1">
      <alignment horizontal="center" vertical="center"/>
      <protection hidden="1"/>
    </xf>
    <xf numFmtId="166" fontId="5" fillId="8" borderId="92" xfId="4" applyNumberFormat="1" applyFill="1" applyBorder="1" applyAlignment="1" applyProtection="1">
      <alignment horizontal="center" vertical="center"/>
      <protection hidden="1"/>
    </xf>
    <xf numFmtId="166" fontId="5" fillId="8" borderId="93" xfId="4" applyNumberFormat="1" applyFill="1" applyBorder="1" applyAlignment="1" applyProtection="1">
      <alignment horizontal="center" vertical="center"/>
      <protection hidden="1"/>
    </xf>
    <xf numFmtId="166" fontId="5" fillId="8" borderId="94" xfId="4" applyNumberFormat="1" applyFill="1" applyBorder="1" applyAlignment="1" applyProtection="1">
      <alignment horizontal="center" vertical="center"/>
      <protection hidden="1"/>
    </xf>
    <xf numFmtId="166" fontId="5" fillId="8" borderId="95" xfId="4" applyNumberFormat="1" applyFill="1" applyBorder="1" applyAlignment="1" applyProtection="1">
      <alignment horizontal="center" vertical="center"/>
      <protection hidden="1"/>
    </xf>
    <xf numFmtId="0" fontId="18" fillId="8" borderId="34" xfId="4" applyNumberFormat="1" applyFont="1" applyFill="1" applyBorder="1" applyAlignment="1" applyProtection="1">
      <alignment horizontal="center" vertical="center"/>
      <protection locked="0"/>
    </xf>
    <xf numFmtId="0" fontId="18" fillId="8" borderId="29" xfId="4" applyNumberFormat="1" applyFont="1" applyFill="1" applyBorder="1" applyAlignment="1" applyProtection="1">
      <alignment horizontal="center" vertical="center"/>
      <protection locked="0"/>
    </xf>
    <xf numFmtId="0" fontId="18" fillId="8" borderId="30" xfId="4" applyNumberFormat="1" applyFont="1" applyFill="1" applyBorder="1" applyAlignment="1" applyProtection="1">
      <alignment horizontal="center" vertical="center"/>
      <protection locked="0"/>
    </xf>
    <xf numFmtId="0" fontId="18" fillId="8" borderId="31" xfId="4" applyNumberFormat="1" applyFont="1" applyFill="1" applyBorder="1" applyAlignment="1" applyProtection="1">
      <alignment horizontal="center" vertical="center"/>
      <protection locked="0"/>
    </xf>
    <xf numFmtId="166" fontId="18" fillId="8" borderId="95" xfId="4" applyNumberFormat="1" applyFont="1" applyFill="1" applyBorder="1" applyAlignment="1" applyProtection="1">
      <alignment horizontal="center" vertical="center"/>
      <protection hidden="1"/>
    </xf>
    <xf numFmtId="166" fontId="18" fillId="8" borderId="91" xfId="4" applyNumberFormat="1" applyFont="1" applyFill="1" applyBorder="1" applyAlignment="1" applyProtection="1">
      <alignment horizontal="center" vertical="center"/>
      <protection hidden="1"/>
    </xf>
    <xf numFmtId="166" fontId="18" fillId="8" borderId="92" xfId="4" applyNumberFormat="1" applyFont="1" applyFill="1" applyBorder="1" applyAlignment="1" applyProtection="1">
      <alignment horizontal="center" vertical="center"/>
      <protection hidden="1"/>
    </xf>
    <xf numFmtId="166" fontId="18" fillId="8" borderId="93" xfId="4" applyNumberFormat="1" applyFont="1" applyFill="1" applyBorder="1" applyAlignment="1" applyProtection="1">
      <alignment horizontal="center" vertical="center"/>
      <protection hidden="1"/>
    </xf>
    <xf numFmtId="166" fontId="18" fillId="8" borderId="90" xfId="4" applyNumberFormat="1" applyFont="1" applyFill="1" applyBorder="1" applyAlignment="1" applyProtection="1">
      <alignment horizontal="center" vertical="center"/>
      <protection hidden="1"/>
    </xf>
    <xf numFmtId="0" fontId="18" fillId="8" borderId="44" xfId="4" applyNumberFormat="1" applyFont="1" applyFill="1" applyBorder="1" applyAlignment="1" applyProtection="1">
      <alignment horizontal="center" vertical="center"/>
      <protection locked="0"/>
    </xf>
    <xf numFmtId="166" fontId="18" fillId="8" borderId="94" xfId="4" applyNumberFormat="1" applyFont="1" applyFill="1" applyBorder="1" applyAlignment="1" applyProtection="1">
      <alignment horizontal="center" vertical="center"/>
      <protection hidden="1"/>
    </xf>
    <xf numFmtId="2" fontId="20" fillId="8" borderId="36" xfId="4" quotePrefix="1" applyNumberFormat="1" applyFont="1" applyFill="1" applyBorder="1" applyAlignment="1" applyProtection="1">
      <alignment horizontal="center" vertical="center"/>
      <protection hidden="1"/>
    </xf>
    <xf numFmtId="2" fontId="20" fillId="8" borderId="36" xfId="4" applyNumberFormat="1" applyFont="1" applyFill="1" applyBorder="1" applyAlignment="1" applyProtection="1">
      <alignment horizontal="center" vertical="center"/>
      <protection hidden="1"/>
    </xf>
    <xf numFmtId="2" fontId="20" fillId="8" borderId="33" xfId="4" applyNumberFormat="1" applyFont="1" applyFill="1" applyBorder="1" applyAlignment="1" applyProtection="1">
      <alignment horizontal="center" vertical="center"/>
      <protection hidden="1"/>
    </xf>
    <xf numFmtId="2" fontId="20" fillId="8" borderId="36" xfId="4" applyNumberFormat="1" applyFont="1" applyFill="1" applyBorder="1" applyAlignment="1" applyProtection="1">
      <alignment vertical="center"/>
      <protection hidden="1"/>
    </xf>
    <xf numFmtId="165" fontId="4" fillId="8" borderId="22" xfId="4" applyNumberFormat="1" applyFont="1" applyFill="1" applyBorder="1" applyAlignment="1" applyProtection="1">
      <alignment horizontal="center" vertical="center"/>
      <protection locked="0"/>
    </xf>
    <xf numFmtId="165" fontId="4" fillId="8" borderId="21" xfId="4" applyNumberFormat="1" applyFont="1" applyFill="1" applyBorder="1" applyAlignment="1" applyProtection="1">
      <alignment horizontal="center" vertical="center"/>
      <protection locked="0"/>
    </xf>
    <xf numFmtId="165" fontId="3" fillId="8" borderId="5" xfId="4" applyNumberFormat="1" applyFont="1" applyFill="1" applyBorder="1" applyAlignment="1" applyProtection="1">
      <alignment horizontal="center" vertical="center"/>
      <protection locked="0"/>
    </xf>
    <xf numFmtId="14" fontId="2" fillId="4" borderId="1" xfId="4" applyNumberFormat="1" applyFont="1" applyFill="1" applyBorder="1" applyAlignment="1" applyProtection="1">
      <alignment horizontal="center" vertical="center"/>
      <protection locked="0"/>
    </xf>
    <xf numFmtId="0" fontId="1" fillId="0" borderId="0" xfId="8"/>
    <xf numFmtId="0" fontId="1" fillId="10" borderId="96" xfId="8" applyFill="1" applyBorder="1" applyAlignment="1">
      <alignment vertical="center" wrapText="1"/>
    </xf>
    <xf numFmtId="0" fontId="1" fillId="10" borderId="96" xfId="8" applyFill="1" applyBorder="1" applyAlignment="1">
      <alignment horizontal="center" vertical="center" wrapText="1"/>
    </xf>
    <xf numFmtId="6" fontId="1" fillId="10" borderId="96" xfId="8" applyNumberFormat="1" applyFill="1" applyBorder="1" applyAlignment="1">
      <alignment horizontal="center" vertical="center" wrapText="1"/>
    </xf>
    <xf numFmtId="0" fontId="28" fillId="12" borderId="96" xfId="8" applyFont="1" applyFill="1" applyBorder="1" applyAlignment="1">
      <alignment vertical="center" wrapText="1"/>
    </xf>
    <xf numFmtId="0" fontId="28" fillId="13" borderId="96" xfId="8" applyFont="1" applyFill="1" applyBorder="1" applyAlignment="1">
      <alignment vertical="center" wrapText="1"/>
    </xf>
    <xf numFmtId="0" fontId="28" fillId="11" borderId="96" xfId="8" applyFont="1" applyFill="1" applyBorder="1" applyAlignment="1">
      <alignment vertical="center" wrapText="1"/>
    </xf>
    <xf numFmtId="0" fontId="28" fillId="14" borderId="96" xfId="8" applyFont="1" applyFill="1" applyBorder="1" applyAlignment="1">
      <alignment vertical="center" wrapText="1"/>
    </xf>
    <xf numFmtId="0" fontId="18" fillId="10" borderId="96" xfId="8" applyFont="1" applyFill="1" applyBorder="1" applyAlignment="1">
      <alignment vertical="top" wrapText="1"/>
    </xf>
    <xf numFmtId="0" fontId="1" fillId="10" borderId="96" xfId="8" applyFill="1" applyBorder="1" applyAlignment="1">
      <alignment horizontal="center" vertical="top" wrapText="1"/>
    </xf>
    <xf numFmtId="2" fontId="1" fillId="10" borderId="96" xfId="8" applyNumberFormat="1" applyFill="1" applyBorder="1" applyAlignment="1">
      <alignment horizontal="center" vertical="center" wrapText="1"/>
    </xf>
    <xf numFmtId="2" fontId="1" fillId="10" borderId="0" xfId="8" applyNumberFormat="1" applyFill="1" applyAlignment="1">
      <alignment horizontal="center" vertical="center" wrapText="1"/>
    </xf>
    <xf numFmtId="0" fontId="18" fillId="10" borderId="96" xfId="8" applyFont="1" applyFill="1" applyBorder="1" applyAlignment="1">
      <alignment horizontal="center" vertical="top" wrapText="1"/>
    </xf>
    <xf numFmtId="6" fontId="25" fillId="10" borderId="96" xfId="8" applyNumberFormat="1" applyFont="1" applyFill="1" applyBorder="1" applyAlignment="1">
      <alignment vertical="center" wrapText="1"/>
    </xf>
    <xf numFmtId="0" fontId="7" fillId="0" borderId="99" xfId="1" applyBorder="1" applyAlignment="1" applyProtection="1">
      <alignment horizontal="center" vertical="center"/>
      <protection hidden="1"/>
    </xf>
    <xf numFmtId="0" fontId="7" fillId="0" borderId="100" xfId="1" applyBorder="1" applyAlignment="1" applyProtection="1">
      <alignment horizontal="center" vertical="center"/>
      <protection hidden="1"/>
    </xf>
    <xf numFmtId="0" fontId="7" fillId="0" borderId="100" xfId="1" applyFill="1" applyBorder="1" applyAlignment="1" applyProtection="1">
      <alignment horizontal="center" vertical="center"/>
      <protection hidden="1"/>
    </xf>
    <xf numFmtId="0" fontId="7" fillId="0" borderId="77" xfId="1" applyFill="1" applyBorder="1" applyAlignment="1" applyProtection="1">
      <alignment horizontal="center" vertical="center"/>
      <protection hidden="1"/>
    </xf>
    <xf numFmtId="0" fontId="7" fillId="0" borderId="77" xfId="1" applyBorder="1" applyAlignment="1" applyProtection="1">
      <alignment horizontal="center" vertical="center"/>
      <protection hidden="1"/>
    </xf>
    <xf numFmtId="0" fontId="7" fillId="0" borderId="101" xfId="1" applyBorder="1" applyAlignment="1" applyProtection="1">
      <alignment horizontal="center" vertical="center"/>
      <protection hidden="1"/>
    </xf>
    <xf numFmtId="0" fontId="29" fillId="0" borderId="0" xfId="0" applyFont="1"/>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 fillId="8" borderId="27" xfId="9" applyNumberFormat="1" applyFill="1" applyBorder="1" applyAlignment="1" applyProtection="1">
      <alignment horizontal="center" vertical="center"/>
      <protection locked="0"/>
    </xf>
    <xf numFmtId="165" fontId="1" fillId="8" borderId="6" xfId="9" applyNumberFormat="1" applyFill="1" applyBorder="1" applyAlignment="1" applyProtection="1">
      <alignment horizontal="center" vertical="center"/>
      <protection locked="0"/>
    </xf>
    <xf numFmtId="165" fontId="1" fillId="8" borderId="22" xfId="9" applyNumberFormat="1" applyFill="1" applyBorder="1" applyAlignment="1" applyProtection="1">
      <alignment horizontal="center" vertical="center"/>
      <protection locked="0"/>
    </xf>
    <xf numFmtId="165" fontId="1" fillId="8" borderId="32" xfId="9" applyNumberFormat="1" applyFill="1" applyBorder="1" applyAlignment="1" applyProtection="1">
      <alignment horizontal="center" vertical="center"/>
      <protection locked="0"/>
    </xf>
    <xf numFmtId="165" fontId="1" fillId="8" borderId="18" xfId="9" applyNumberFormat="1" applyFill="1" applyBorder="1" applyAlignment="1" applyProtection="1">
      <alignment horizontal="center" vertical="center"/>
      <protection locked="0"/>
    </xf>
    <xf numFmtId="165" fontId="1" fillId="8" borderId="45" xfId="9" applyNumberFormat="1" applyFill="1" applyBorder="1" applyAlignment="1" applyProtection="1">
      <alignment horizontal="center" vertical="center"/>
      <protection locked="0"/>
    </xf>
    <xf numFmtId="165" fontId="1" fillId="8" borderId="27" xfId="9" applyNumberFormat="1" applyFill="1" applyBorder="1" applyAlignment="1" applyProtection="1">
      <alignment horizontal="center" vertical="center"/>
      <protection locked="0"/>
    </xf>
    <xf numFmtId="165" fontId="1" fillId="8" borderId="6" xfId="9" applyNumberFormat="1" applyFill="1" applyBorder="1" applyAlignment="1" applyProtection="1">
      <alignment horizontal="center" vertical="center"/>
      <protection locked="0"/>
    </xf>
    <xf numFmtId="165" fontId="1" fillId="8" borderId="22" xfId="9" applyNumberFormat="1" applyFill="1" applyBorder="1" applyAlignment="1" applyProtection="1">
      <alignment horizontal="center" vertical="center"/>
      <protection locked="0"/>
    </xf>
    <xf numFmtId="165" fontId="1" fillId="8" borderId="32" xfId="9" applyNumberFormat="1" applyFill="1" applyBorder="1" applyAlignment="1" applyProtection="1">
      <alignment horizontal="center" vertical="center"/>
      <protection locked="0"/>
    </xf>
    <xf numFmtId="165" fontId="1" fillId="8" borderId="18" xfId="9" applyNumberFormat="1" applyFill="1" applyBorder="1" applyAlignment="1" applyProtection="1">
      <alignment horizontal="center" vertical="center"/>
      <protection locked="0"/>
    </xf>
    <xf numFmtId="165" fontId="1" fillId="8" borderId="45" xfId="9" applyNumberForma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8" fillId="8" borderId="26" xfId="9" applyNumberFormat="1" applyFont="1" applyFill="1" applyBorder="1" applyAlignment="1" applyProtection="1">
      <alignment horizontal="center" vertical="center"/>
      <protection locked="0"/>
    </xf>
    <xf numFmtId="165" fontId="18" fillId="8" borderId="5" xfId="9" applyNumberFormat="1" applyFont="1" applyFill="1" applyBorder="1" applyAlignment="1" applyProtection="1">
      <alignment horizontal="center" vertical="center"/>
      <protection locked="0"/>
    </xf>
    <xf numFmtId="165" fontId="18" fillId="8" borderId="28" xfId="9" applyNumberFormat="1" applyFont="1" applyFill="1" applyBorder="1" applyAlignment="1" applyProtection="1">
      <alignment horizontal="center" vertical="center"/>
      <protection locked="0"/>
    </xf>
    <xf numFmtId="165" fontId="18" fillId="8" borderId="23" xfId="9" applyNumberFormat="1" applyFont="1" applyFill="1" applyBorder="1" applyAlignment="1" applyProtection="1">
      <alignment horizontal="center" vertical="center"/>
      <protection locked="0"/>
    </xf>
    <xf numFmtId="165" fontId="18" fillId="8" borderId="21" xfId="9" applyNumberFormat="1" applyFon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24" xfId="9" applyNumberFormat="1" applyFont="1" applyFill="1" applyBorder="1" applyAlignment="1" applyProtection="1">
      <alignment horizontal="center" vertical="center"/>
      <protection locked="0"/>
    </xf>
    <xf numFmtId="165" fontId="1" fillId="8" borderId="25" xfId="9" applyNumberFormat="1" applyFill="1" applyBorder="1" applyAlignment="1" applyProtection="1">
      <alignment horizontal="center" vertical="center"/>
      <protection locked="0"/>
    </xf>
    <xf numFmtId="165" fontId="1" fillId="8" borderId="3" xfId="9" applyNumberFormat="1" applyFill="1" applyBorder="1" applyAlignment="1" applyProtection="1">
      <alignment horizontal="center" vertical="center"/>
      <protection locked="0"/>
    </xf>
    <xf numFmtId="165" fontId="1" fillId="8" borderId="19" xfId="9" applyNumberForma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 fillId="8" borderId="26" xfId="9" applyNumberFormat="1" applyFill="1" applyBorder="1" applyAlignment="1" applyProtection="1">
      <alignment horizontal="center" vertical="center"/>
      <protection locked="0"/>
    </xf>
    <xf numFmtId="165" fontId="1" fillId="8" borderId="5" xfId="9" applyNumberFormat="1" applyFill="1" applyBorder="1" applyAlignment="1" applyProtection="1">
      <alignment horizontal="center" vertical="center"/>
      <protection locked="0"/>
    </xf>
    <xf numFmtId="165" fontId="1" fillId="8" borderId="21" xfId="9" applyNumberFormat="1" applyFill="1" applyBorder="1" applyAlignment="1" applyProtection="1">
      <alignment horizontal="center" vertical="center"/>
      <protection locked="0"/>
    </xf>
    <xf numFmtId="165" fontId="1" fillId="8" borderId="26" xfId="9" applyNumberFormat="1" applyFont="1" applyFill="1" applyBorder="1" applyAlignment="1" applyProtection="1">
      <alignment horizontal="center" vertical="center"/>
      <protection locked="0"/>
    </xf>
    <xf numFmtId="165" fontId="1" fillId="8" borderId="27" xfId="9" applyNumberFormat="1" applyFill="1" applyBorder="1" applyAlignment="1" applyProtection="1">
      <alignment horizontal="center" vertical="center"/>
      <protection locked="0"/>
    </xf>
    <xf numFmtId="165" fontId="1" fillId="8" borderId="6" xfId="9" applyNumberFormat="1" applyFill="1" applyBorder="1" applyAlignment="1" applyProtection="1">
      <alignment horizontal="center" vertical="center"/>
      <protection locked="0"/>
    </xf>
    <xf numFmtId="165" fontId="1" fillId="8" borderId="22" xfId="9" applyNumberFormat="1" applyFill="1" applyBorder="1" applyAlignment="1" applyProtection="1">
      <alignment horizontal="center" vertical="center"/>
      <protection locked="0"/>
    </xf>
    <xf numFmtId="165" fontId="1" fillId="8" borderId="32" xfId="9" applyNumberFormat="1" applyFill="1" applyBorder="1" applyAlignment="1" applyProtection="1">
      <alignment horizontal="center" vertical="center"/>
      <protection locked="0"/>
    </xf>
    <xf numFmtId="165" fontId="1" fillId="8" borderId="18" xfId="9" applyNumberFormat="1" applyFill="1" applyBorder="1" applyAlignment="1" applyProtection="1">
      <alignment horizontal="center" vertical="center"/>
      <protection locked="0"/>
    </xf>
    <xf numFmtId="165" fontId="1" fillId="8" borderId="45" xfId="9" applyNumberForma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8" fillId="8" borderId="26" xfId="9" applyNumberFormat="1" applyFont="1" applyFill="1" applyBorder="1" applyAlignment="1" applyProtection="1">
      <alignment horizontal="center" vertical="center"/>
      <protection locked="0"/>
    </xf>
    <xf numFmtId="165" fontId="18" fillId="8" borderId="5" xfId="9" applyNumberFormat="1" applyFont="1" applyFill="1" applyBorder="1" applyAlignment="1" applyProtection="1">
      <alignment horizontal="center" vertical="center"/>
      <protection locked="0"/>
    </xf>
    <xf numFmtId="165" fontId="18" fillId="8" borderId="20" xfId="9" applyNumberFormat="1" applyFont="1" applyFill="1" applyBorder="1" applyAlignment="1" applyProtection="1">
      <alignment horizontal="center" vertical="center"/>
      <protection locked="0"/>
    </xf>
    <xf numFmtId="165" fontId="18" fillId="8" borderId="28" xfId="9" applyNumberFormat="1" applyFont="1" applyFill="1" applyBorder="1" applyAlignment="1" applyProtection="1">
      <alignment horizontal="center" vertical="center"/>
      <protection locked="0"/>
    </xf>
    <xf numFmtId="165" fontId="18" fillId="8" borderId="23" xfId="9" applyNumberFormat="1" applyFont="1" applyFill="1" applyBorder="1" applyAlignment="1" applyProtection="1">
      <alignment horizontal="center" vertical="center"/>
      <protection locked="0"/>
    </xf>
    <xf numFmtId="165" fontId="18" fillId="8" borderId="42" xfId="9" applyNumberFormat="1" applyFont="1" applyFill="1" applyBorder="1" applyAlignment="1" applyProtection="1">
      <alignment horizontal="center" vertical="center"/>
      <protection locked="0"/>
    </xf>
    <xf numFmtId="165" fontId="18" fillId="8" borderId="40" xfId="9" applyNumberFormat="1" applyFont="1" applyFill="1" applyBorder="1" applyAlignment="1" applyProtection="1">
      <alignment horizontal="center" vertical="center"/>
      <protection locked="0"/>
    </xf>
    <xf numFmtId="165" fontId="18" fillId="8" borderId="21" xfId="9" applyNumberFormat="1" applyFon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24"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8" fillId="8" borderId="26" xfId="9" applyNumberFormat="1" applyFont="1" applyFill="1" applyBorder="1" applyAlignment="1" applyProtection="1">
      <alignment horizontal="center" vertical="center"/>
      <protection locked="0"/>
    </xf>
    <xf numFmtId="165" fontId="18" fillId="8" borderId="5" xfId="9" applyNumberFormat="1" applyFont="1" applyFill="1" applyBorder="1" applyAlignment="1" applyProtection="1">
      <alignment horizontal="center" vertical="center"/>
      <protection locked="0"/>
    </xf>
    <xf numFmtId="165" fontId="18" fillId="8" borderId="20" xfId="9" applyNumberFormat="1" applyFont="1" applyFill="1" applyBorder="1" applyAlignment="1" applyProtection="1">
      <alignment horizontal="center" vertical="center"/>
      <protection locked="0"/>
    </xf>
    <xf numFmtId="165" fontId="18" fillId="8" borderId="28" xfId="9" applyNumberFormat="1" applyFont="1" applyFill="1" applyBorder="1" applyAlignment="1" applyProtection="1">
      <alignment horizontal="center" vertical="center"/>
      <protection locked="0"/>
    </xf>
    <xf numFmtId="165" fontId="18" fillId="8" borderId="23" xfId="9" applyNumberFormat="1" applyFont="1" applyFill="1" applyBorder="1" applyAlignment="1" applyProtection="1">
      <alignment horizontal="center" vertical="center"/>
      <protection locked="0"/>
    </xf>
    <xf numFmtId="165" fontId="18" fillId="8" borderId="42" xfId="9" applyNumberFormat="1" applyFont="1" applyFill="1" applyBorder="1" applyAlignment="1" applyProtection="1">
      <alignment horizontal="center" vertical="center"/>
      <protection locked="0"/>
    </xf>
    <xf numFmtId="165" fontId="18" fillId="8" borderId="40" xfId="9" applyNumberFormat="1" applyFont="1" applyFill="1" applyBorder="1" applyAlignment="1" applyProtection="1">
      <alignment horizontal="center" vertical="center"/>
      <protection locked="0"/>
    </xf>
    <xf numFmtId="165" fontId="18" fillId="8" borderId="21" xfId="9" applyNumberFormat="1" applyFon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24"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8" fillId="8" borderId="26" xfId="9" applyNumberFormat="1" applyFont="1" applyFill="1" applyBorder="1" applyAlignment="1" applyProtection="1">
      <alignment horizontal="center" vertical="center"/>
      <protection locked="0"/>
    </xf>
    <xf numFmtId="165" fontId="18" fillId="8" borderId="5" xfId="9" applyNumberFormat="1" applyFont="1" applyFill="1" applyBorder="1" applyAlignment="1" applyProtection="1">
      <alignment horizontal="center" vertical="center"/>
      <protection locked="0"/>
    </xf>
    <xf numFmtId="165" fontId="18" fillId="8" borderId="20" xfId="9" applyNumberFormat="1" applyFont="1" applyFill="1" applyBorder="1" applyAlignment="1" applyProtection="1">
      <alignment horizontal="center" vertical="center"/>
      <protection locked="0"/>
    </xf>
    <xf numFmtId="165" fontId="18" fillId="8" borderId="28" xfId="9" applyNumberFormat="1" applyFont="1" applyFill="1" applyBorder="1" applyAlignment="1" applyProtection="1">
      <alignment horizontal="center" vertical="center"/>
      <protection locked="0"/>
    </xf>
    <xf numFmtId="165" fontId="18" fillId="8" borderId="23" xfId="9" applyNumberFormat="1" applyFont="1" applyFill="1" applyBorder="1" applyAlignment="1" applyProtection="1">
      <alignment horizontal="center" vertical="center"/>
      <protection locked="0"/>
    </xf>
    <xf numFmtId="165" fontId="18" fillId="8" borderId="42" xfId="9" applyNumberFormat="1" applyFont="1" applyFill="1" applyBorder="1" applyAlignment="1" applyProtection="1">
      <alignment horizontal="center" vertical="center"/>
      <protection locked="0"/>
    </xf>
    <xf numFmtId="165" fontId="18" fillId="8" borderId="40" xfId="9" applyNumberFormat="1" applyFont="1" applyFill="1" applyBorder="1" applyAlignment="1" applyProtection="1">
      <alignment horizontal="center" vertical="center"/>
      <protection locked="0"/>
    </xf>
    <xf numFmtId="165" fontId="18" fillId="8" borderId="21" xfId="9" applyNumberFormat="1" applyFon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24"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8" fillId="8" borderId="26" xfId="9" applyNumberFormat="1" applyFont="1" applyFill="1" applyBorder="1" applyAlignment="1" applyProtection="1">
      <alignment horizontal="center" vertical="center"/>
      <protection locked="0"/>
    </xf>
    <xf numFmtId="165" fontId="18" fillId="8" borderId="5" xfId="9" applyNumberFormat="1" applyFont="1" applyFill="1" applyBorder="1" applyAlignment="1" applyProtection="1">
      <alignment horizontal="center" vertical="center"/>
      <protection locked="0"/>
    </xf>
    <xf numFmtId="165" fontId="18" fillId="8" borderId="20" xfId="9" applyNumberFormat="1" applyFont="1" applyFill="1" applyBorder="1" applyAlignment="1" applyProtection="1">
      <alignment horizontal="center" vertical="center"/>
      <protection locked="0"/>
    </xf>
    <xf numFmtId="165" fontId="18" fillId="8" borderId="28" xfId="9" applyNumberFormat="1" applyFont="1" applyFill="1" applyBorder="1" applyAlignment="1" applyProtection="1">
      <alignment horizontal="center" vertical="center"/>
      <protection locked="0"/>
    </xf>
    <xf numFmtId="165" fontId="18" fillId="8" borderId="23" xfId="9" applyNumberFormat="1" applyFont="1" applyFill="1" applyBorder="1" applyAlignment="1" applyProtection="1">
      <alignment horizontal="center" vertical="center"/>
      <protection locked="0"/>
    </xf>
    <xf numFmtId="165" fontId="18" fillId="8" borderId="42" xfId="9" applyNumberFormat="1" applyFont="1" applyFill="1" applyBorder="1" applyAlignment="1" applyProtection="1">
      <alignment horizontal="center" vertical="center"/>
      <protection locked="0"/>
    </xf>
    <xf numFmtId="165" fontId="18" fillId="8" borderId="40" xfId="9" applyNumberFormat="1" applyFont="1" applyFill="1" applyBorder="1" applyAlignment="1" applyProtection="1">
      <alignment horizontal="center" vertical="center"/>
      <protection locked="0"/>
    </xf>
    <xf numFmtId="165" fontId="18" fillId="8" borderId="21" xfId="9" applyNumberFormat="1" applyFon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24"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5" fontId="18" fillId="8" borderId="25" xfId="9" applyNumberFormat="1" applyFont="1" applyFill="1" applyBorder="1" applyAlignment="1" applyProtection="1">
      <alignment horizontal="center" vertical="center"/>
      <protection locked="0"/>
    </xf>
    <xf numFmtId="165" fontId="18" fillId="8" borderId="3" xfId="9" applyNumberFormat="1" applyFont="1" applyFill="1" applyBorder="1" applyAlignment="1" applyProtection="1">
      <alignment horizontal="center" vertical="center"/>
      <protection locked="0"/>
    </xf>
    <xf numFmtId="165" fontId="18" fillId="8" borderId="19" xfId="9" applyNumberFormat="1" applyFont="1" applyFill="1" applyBorder="1" applyAlignment="1" applyProtection="1">
      <alignment horizontal="center" vertical="center"/>
      <protection locked="0"/>
    </xf>
    <xf numFmtId="165" fontId="18" fillId="8" borderId="26" xfId="9" applyNumberFormat="1" applyFont="1" applyFill="1" applyBorder="1" applyAlignment="1" applyProtection="1">
      <alignment horizontal="center" vertical="center"/>
      <protection locked="0"/>
    </xf>
    <xf numFmtId="165" fontId="18" fillId="8" borderId="5" xfId="9" applyNumberFormat="1" applyFont="1" applyFill="1" applyBorder="1" applyAlignment="1" applyProtection="1">
      <alignment horizontal="center" vertical="center"/>
      <protection locked="0"/>
    </xf>
    <xf numFmtId="165" fontId="18" fillId="8" borderId="20" xfId="9" applyNumberFormat="1" applyFont="1" applyFill="1" applyBorder="1" applyAlignment="1" applyProtection="1">
      <alignment horizontal="center" vertical="center"/>
      <protection locked="0"/>
    </xf>
    <xf numFmtId="165" fontId="18" fillId="8" borderId="28" xfId="9" applyNumberFormat="1" applyFont="1" applyFill="1" applyBorder="1" applyAlignment="1" applyProtection="1">
      <alignment horizontal="center" vertical="center"/>
      <protection locked="0"/>
    </xf>
    <xf numFmtId="165" fontId="18" fillId="8" borderId="23" xfId="9" applyNumberFormat="1" applyFont="1" applyFill="1" applyBorder="1" applyAlignment="1" applyProtection="1">
      <alignment horizontal="center" vertical="center"/>
      <protection locked="0"/>
    </xf>
    <xf numFmtId="165" fontId="18" fillId="8" borderId="42" xfId="9" applyNumberFormat="1" applyFont="1" applyFill="1" applyBorder="1" applyAlignment="1" applyProtection="1">
      <alignment horizontal="center" vertical="center"/>
      <protection locked="0"/>
    </xf>
    <xf numFmtId="165" fontId="18" fillId="8" borderId="40" xfId="9" applyNumberFormat="1" applyFont="1" applyFill="1" applyBorder="1" applyAlignment="1" applyProtection="1">
      <alignment horizontal="center" vertical="center"/>
      <protection locked="0"/>
    </xf>
    <xf numFmtId="165" fontId="18" fillId="8" borderId="21" xfId="9" applyNumberFormat="1" applyFont="1" applyFill="1" applyBorder="1" applyAlignment="1" applyProtection="1">
      <alignment horizontal="center" vertical="center"/>
      <protection locked="0"/>
    </xf>
    <xf numFmtId="165" fontId="18" fillId="8" borderId="27" xfId="9" applyNumberFormat="1" applyFont="1" applyFill="1" applyBorder="1" applyAlignment="1" applyProtection="1">
      <alignment horizontal="center" vertical="center"/>
      <protection locked="0"/>
    </xf>
    <xf numFmtId="165" fontId="18" fillId="8" borderId="6" xfId="9" applyNumberFormat="1" applyFont="1" applyFill="1" applyBorder="1" applyAlignment="1" applyProtection="1">
      <alignment horizontal="center" vertical="center"/>
      <protection locked="0"/>
    </xf>
    <xf numFmtId="165" fontId="18" fillId="8" borderId="22" xfId="9" applyNumberFormat="1" applyFont="1" applyFill="1" applyBorder="1" applyAlignment="1" applyProtection="1">
      <alignment horizontal="center" vertical="center"/>
      <protection locked="0"/>
    </xf>
    <xf numFmtId="165" fontId="18" fillId="8" borderId="24" xfId="9" applyNumberFormat="1" applyFont="1" applyFill="1" applyBorder="1" applyAlignment="1" applyProtection="1">
      <alignment horizontal="center" vertical="center"/>
      <protection locked="0"/>
    </xf>
    <xf numFmtId="165" fontId="18" fillId="8" borderId="32" xfId="9" applyNumberFormat="1" applyFont="1" applyFill="1" applyBorder="1" applyAlignment="1" applyProtection="1">
      <alignment horizontal="center" vertical="center"/>
      <protection locked="0"/>
    </xf>
    <xf numFmtId="165" fontId="18" fillId="8" borderId="18" xfId="9" applyNumberFormat="1" applyFont="1" applyFill="1" applyBorder="1" applyAlignment="1" applyProtection="1">
      <alignment horizontal="center" vertical="center"/>
      <protection locked="0"/>
    </xf>
    <xf numFmtId="165" fontId="18" fillId="8" borderId="45" xfId="9" applyNumberFormat="1" applyFont="1" applyFill="1" applyBorder="1" applyAlignment="1" applyProtection="1">
      <alignment horizontal="center" vertical="center"/>
      <protection locked="0"/>
    </xf>
    <xf numFmtId="167" fontId="9" fillId="0" borderId="8" xfId="1" applyNumberFormat="1" applyFont="1" applyBorder="1" applyAlignment="1" applyProtection="1">
      <alignment horizontal="center" vertical="center"/>
      <protection hidden="1"/>
    </xf>
    <xf numFmtId="167" fontId="9" fillId="0" borderId="9" xfId="1" applyNumberFormat="1" applyFont="1" applyBorder="1" applyAlignment="1" applyProtection="1">
      <alignment horizontal="center" vertical="center"/>
      <protection hidden="1"/>
    </xf>
    <xf numFmtId="0" fontId="9" fillId="0" borderId="10" xfId="1" applyFont="1" applyBorder="1" applyAlignment="1" applyProtection="1">
      <alignment horizontal="center" vertical="center"/>
      <protection hidden="1"/>
    </xf>
    <xf numFmtId="0" fontId="9" fillId="0" borderId="9" xfId="1" applyFont="1" applyBorder="1" applyAlignment="1" applyProtection="1">
      <alignment horizontal="center" vertical="center"/>
      <protection hidden="1"/>
    </xf>
    <xf numFmtId="0" fontId="21" fillId="8" borderId="46" xfId="4" applyFont="1" applyFill="1" applyBorder="1" applyAlignment="1" applyProtection="1">
      <alignment horizontal="center" vertical="center" textRotation="90"/>
      <protection locked="0"/>
    </xf>
    <xf numFmtId="0" fontId="21" fillId="8" borderId="47" xfId="4" applyFont="1" applyFill="1" applyBorder="1" applyAlignment="1" applyProtection="1">
      <alignment horizontal="center" vertical="center" textRotation="90"/>
      <protection locked="0"/>
    </xf>
    <xf numFmtId="0" fontId="1" fillId="0" borderId="97" xfId="8" applyBorder="1" applyAlignment="1">
      <alignment horizontal="center" vertical="center" wrapText="1"/>
    </xf>
    <xf numFmtId="0" fontId="1" fillId="0" borderId="98" xfId="8" applyBorder="1" applyAlignment="1">
      <alignment horizontal="center" vertical="center" wrapText="1"/>
    </xf>
    <xf numFmtId="0" fontId="26" fillId="0" borderId="0" xfId="8" applyFont="1" applyAlignment="1">
      <alignment horizontal="center" vertical="top" wrapText="1"/>
    </xf>
    <xf numFmtId="0" fontId="30" fillId="15" borderId="102" xfId="0" applyFont="1" applyFill="1" applyBorder="1" applyAlignment="1">
      <alignment horizontal="center" wrapText="1"/>
    </xf>
    <xf numFmtId="0" fontId="30" fillId="15" borderId="0" xfId="0" applyFont="1" applyFill="1" applyAlignment="1">
      <alignment horizontal="center"/>
    </xf>
    <xf numFmtId="0" fontId="30" fillId="15" borderId="102" xfId="0" applyFont="1" applyFill="1" applyBorder="1" applyAlignment="1">
      <alignment horizontal="center"/>
    </xf>
  </cellXfs>
  <cellStyles count="13">
    <cellStyle name="20 % - Accent1" xfId="4" builtinId="30"/>
    <cellStyle name="20 % - Accent1 2" xfId="9" xr:uid="{2FBD4BF6-713E-4694-8487-DD5D97BF92CC}"/>
    <cellStyle name="Monétaire 2" xfId="7" xr:uid="{BB2E531B-98BD-4AB9-84C0-280C3658EC2A}"/>
    <cellStyle name="Monétaire 2 2" xfId="12" xr:uid="{2B40921D-B467-41D9-AB12-5FB3C10145F3}"/>
    <cellStyle name="Normal" xfId="0" builtinId="0"/>
    <cellStyle name="Normal 10" xfId="3" xr:uid="{00000000-0005-0000-0000-000001000000}"/>
    <cellStyle name="Normal 2" xfId="1" xr:uid="{00000000-0005-0000-0000-000002000000}"/>
    <cellStyle name="Normal 2 2" xfId="6" xr:uid="{7D1C99EA-2639-4471-AE69-A18A328A1289}"/>
    <cellStyle name="Normal 2 2 2" xfId="11" xr:uid="{010DA6C1-4BF9-45D8-B7B9-E2E004DD1D17}"/>
    <cellStyle name="Normal 3" xfId="5" xr:uid="{5BC2F1F3-DA16-4A18-931E-5C9126A7CE11}"/>
    <cellStyle name="Normal 3 2" xfId="10" xr:uid="{DD14AC2D-E341-4E18-BC41-00FF24514B55}"/>
    <cellStyle name="Normal 4" xfId="8" xr:uid="{F81E8834-4410-484A-AE99-45A68EBCD3E5}"/>
    <cellStyle name="Normal_plansbertrandV1" xfId="2" xr:uid="{00000000-0005-0000-0000-000003000000}"/>
  </cellStyles>
  <dxfs count="79">
    <dxf>
      <fill>
        <patternFill>
          <bgColor rgb="FFFFFF00"/>
        </patternFill>
      </fill>
    </dxf>
    <dxf>
      <fill>
        <patternFill>
          <bgColor rgb="FFFFFF00"/>
        </patternFill>
      </fill>
    </dxf>
    <dxf>
      <fill>
        <patternFill>
          <bgColor theme="0" tint="-0.14996795556505021"/>
        </patternFill>
      </fill>
    </dxf>
    <dxf>
      <fill>
        <patternFill>
          <bgColor theme="0"/>
        </patternFill>
      </fill>
    </dxf>
    <dxf>
      <fill>
        <patternFill>
          <bgColor theme="0" tint="-0.14996795556505021"/>
        </patternFill>
      </fill>
    </dxf>
    <dxf>
      <fill>
        <patternFill>
          <bgColor theme="0" tint="-0.14996795556505021"/>
        </patternFill>
      </fill>
    </dxf>
    <dxf>
      <fill>
        <patternFill>
          <bgColor theme="0"/>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U41"/>
  <sheetViews>
    <sheetView zoomScale="98" zoomScaleNormal="98" workbookViewId="0">
      <pane xSplit="1" ySplit="2" topLeftCell="B3" activePane="bottomRight" state="frozen"/>
      <selection pane="topRight" activeCell="B1" sqref="B1"/>
      <selection pane="bottomLeft" activeCell="A3" sqref="A3"/>
      <selection pane="bottomRight" activeCell="D27" sqref="D27"/>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21" ht="39" customHeight="1" thickTop="1" thickBot="1" x14ac:dyDescent="0.3">
      <c r="A1" s="21"/>
      <c r="B1" s="34" t="s">
        <v>31</v>
      </c>
      <c r="C1" s="35" t="s">
        <v>29</v>
      </c>
      <c r="D1" s="193">
        <f ca="1">N38/"1:"</f>
        <v>0</v>
      </c>
      <c r="E1" s="36"/>
      <c r="F1" s="35" t="s">
        <v>30</v>
      </c>
      <c r="G1" s="194">
        <f ca="1">O38/"1:"</f>
        <v>0</v>
      </c>
      <c r="H1" s="36"/>
      <c r="I1" s="37" t="s">
        <v>32</v>
      </c>
      <c r="J1" s="37"/>
      <c r="K1" s="195">
        <f>J38/"1:"</f>
        <v>0</v>
      </c>
      <c r="L1" s="36"/>
      <c r="M1" s="37" t="s">
        <v>33</v>
      </c>
      <c r="N1" s="38"/>
      <c r="O1" s="196">
        <f ca="1">K38/"1:"</f>
        <v>0</v>
      </c>
    </row>
    <row r="2" spans="1:21" ht="40.5" customHeight="1" thickTop="1" thickBot="1" x14ac:dyDescent="0.3">
      <c r="A2" s="200">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21" ht="15.75" thickTop="1" x14ac:dyDescent="0.2">
      <c r="A3" s="374" t="str">
        <f ca="1">MID(CELL("filename",A1),FIND("]",CELL("filename",A1))+1,32)</f>
        <v>MODELE</v>
      </c>
      <c r="B3" s="52">
        <f>IF(OR(
DAY(EOMONTH(A2,-1))-DAY(DATE(YEAR(A2),MONTH(A2),0)+2-WEEKDAY(DATE(YEAR(A2),MONTH(A2),0)))&lt;3,
DAY(EOMONTH(A2,-1))-DAY(DATE(YEAR(A2),MONTH(A2),0)+2-WEEKDAY(DATE(YEAR(A2),MONTH(A2),0)))&gt;7),
DATE(YEAR(A2),MONTH(A2),0)+2-WEEKDAY(DATE(YEAR(A2),MONTH(A2),0)),
DATE(YEAR(A2),MONTH(A2),0)+2-WEEKDAY(DATE(YEAR(A2),MONTH(A2),0))+7)</f>
        <v>43619</v>
      </c>
      <c r="C3" s="182"/>
      <c r="D3" s="114"/>
      <c r="E3" s="115"/>
      <c r="F3" s="115"/>
      <c r="G3" s="116"/>
      <c r="H3" s="117">
        <f>MAX(MOD(($E3+$G3-$D3-$F3),1),C3*HF)</f>
        <v>0</v>
      </c>
      <c r="I3" s="123">
        <f t="shared" ref="I3:I37" si="0">$H3-$J3</f>
        <v>0</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21" ht="15" x14ac:dyDescent="0.2">
      <c r="A4" s="375"/>
      <c r="B4" s="53">
        <f t="shared" ref="B4:B37" si="1">B3+1</f>
        <v>43620</v>
      </c>
      <c r="C4" s="183"/>
      <c r="D4" s="114"/>
      <c r="E4" s="115"/>
      <c r="F4" s="115"/>
      <c r="G4" s="116"/>
      <c r="H4" s="118">
        <f t="shared" ref="H4:H37" si="2">MAX(MOD(($E4+$G4-$D4-$F4),1),C4*HF)</f>
        <v>0</v>
      </c>
      <c r="I4" s="130">
        <f t="shared" si="0"/>
        <v>0</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c r="U4" s="79"/>
    </row>
    <row r="5" spans="1:21" ht="15" x14ac:dyDescent="0.2">
      <c r="A5" s="375"/>
      <c r="B5" s="53">
        <f t="shared" si="1"/>
        <v>43621</v>
      </c>
      <c r="C5" s="184"/>
      <c r="D5" s="114"/>
      <c r="E5" s="115"/>
      <c r="F5" s="115"/>
      <c r="G5" s="116"/>
      <c r="H5" s="118">
        <f t="shared" si="2"/>
        <v>0</v>
      </c>
      <c r="I5" s="130">
        <f t="shared" si="0"/>
        <v>0</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21" ht="15" x14ac:dyDescent="0.2">
      <c r="A6" s="375"/>
      <c r="B6" s="53">
        <f t="shared" si="1"/>
        <v>43622</v>
      </c>
      <c r="C6" s="183"/>
      <c r="D6" s="114"/>
      <c r="E6" s="115"/>
      <c r="F6" s="115"/>
      <c r="G6" s="116"/>
      <c r="H6" s="118">
        <f t="shared" si="2"/>
        <v>0</v>
      </c>
      <c r="I6" s="130">
        <f t="shared" si="0"/>
        <v>0</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21" ht="15.75" thickBot="1" x14ac:dyDescent="0.25">
      <c r="A7" s="375"/>
      <c r="B7" s="53">
        <f t="shared" si="1"/>
        <v>43623</v>
      </c>
      <c r="C7" s="183"/>
      <c r="D7" s="114"/>
      <c r="E7" s="115"/>
      <c r="F7" s="115"/>
      <c r="G7" s="116"/>
      <c r="H7" s="118">
        <f t="shared" si="2"/>
        <v>0</v>
      </c>
      <c r="I7" s="130">
        <f t="shared" si="0"/>
        <v>0</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21" ht="16.5" thickTop="1" thickBot="1" x14ac:dyDescent="0.25">
      <c r="A8" s="375"/>
      <c r="B8" s="53">
        <f t="shared" si="1"/>
        <v>43624</v>
      </c>
      <c r="C8" s="183"/>
      <c r="D8" s="119"/>
      <c r="E8" s="120"/>
      <c r="F8" s="120"/>
      <c r="G8" s="121"/>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21" ht="16.5" thickTop="1" thickBot="1" x14ac:dyDescent="0.3">
      <c r="A9" s="375"/>
      <c r="B9" s="54">
        <f t="shared" si="1"/>
        <v>43625</v>
      </c>
      <c r="C9" s="185"/>
      <c r="D9" s="142"/>
      <c r="E9" s="143"/>
      <c r="F9" s="143"/>
      <c r="G9" s="144"/>
      <c r="H9" s="186">
        <f t="shared" si="2"/>
        <v>0</v>
      </c>
      <c r="I9" s="187">
        <f t="shared" si="0"/>
        <v>0</v>
      </c>
      <c r="J9" s="188">
        <f t="shared" si="3"/>
        <v>0</v>
      </c>
      <c r="K9" s="189">
        <f t="shared" ca="1" si="4"/>
        <v>0</v>
      </c>
      <c r="L9" s="149">
        <f ca="1">(WEEKDAY(B9)=1)*SUM(OFFSET(H9,,,-MIN(ROWS($3:9),7)))</f>
        <v>0</v>
      </c>
      <c r="M9" s="150">
        <f t="shared" ca="1" si="5"/>
        <v>0</v>
      </c>
      <c r="N9" s="151">
        <f t="shared" ca="1" si="6"/>
        <v>0</v>
      </c>
      <c r="O9" s="152">
        <f t="shared" ca="1" si="7"/>
        <v>0</v>
      </c>
      <c r="P9" s="218" t="str">
        <f>IF(H9&lt;&gt;0,"ASTREINTE","")</f>
        <v/>
      </c>
    </row>
    <row r="10" spans="1:21" ht="15.75" thickTop="1" x14ac:dyDescent="0.25">
      <c r="A10" s="375"/>
      <c r="B10" s="52">
        <f t="shared" si="1"/>
        <v>43626</v>
      </c>
      <c r="C10" s="182"/>
      <c r="D10" s="114"/>
      <c r="E10" s="115"/>
      <c r="F10" s="115"/>
      <c r="G10" s="153"/>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21" ht="15" x14ac:dyDescent="0.25">
      <c r="A11" s="375"/>
      <c r="B11" s="53">
        <f t="shared" si="1"/>
        <v>43627</v>
      </c>
      <c r="C11" s="183"/>
      <c r="D11" s="119"/>
      <c r="E11" s="120"/>
      <c r="F11" s="120"/>
      <c r="G11" s="154"/>
      <c r="H11" s="118">
        <f t="shared" si="2"/>
        <v>0</v>
      </c>
      <c r="I11" s="130">
        <f t="shared" si="0"/>
        <v>0</v>
      </c>
      <c r="J11" s="131">
        <f t="shared" si="3"/>
        <v>0</v>
      </c>
      <c r="K11" s="125">
        <f t="shared" ca="1" si="4"/>
        <v>0</v>
      </c>
      <c r="L11" s="132">
        <f ca="1">(WEEKDAY(B11)=1)*SUM(OFFSET(H11,,,-MIN(ROWS($3:11),7)))</f>
        <v>0</v>
      </c>
      <c r="M11" s="127">
        <f t="shared" ca="1" si="5"/>
        <v>0</v>
      </c>
      <c r="N11" s="128">
        <f t="shared" ca="1" si="6"/>
        <v>0</v>
      </c>
      <c r="O11" s="133">
        <f t="shared" ca="1" si="7"/>
        <v>0</v>
      </c>
      <c r="P11" s="219"/>
    </row>
    <row r="12" spans="1:21" ht="15" x14ac:dyDescent="0.25">
      <c r="A12" s="375"/>
      <c r="B12" s="53">
        <f t="shared" si="1"/>
        <v>43628</v>
      </c>
      <c r="C12" s="183"/>
      <c r="D12" s="119"/>
      <c r="E12" s="120"/>
      <c r="F12" s="120"/>
      <c r="G12" s="154"/>
      <c r="H12" s="118">
        <f t="shared" si="2"/>
        <v>0</v>
      </c>
      <c r="I12" s="130">
        <f t="shared" si="0"/>
        <v>0</v>
      </c>
      <c r="J12" s="131">
        <f t="shared" si="3"/>
        <v>0</v>
      </c>
      <c r="K12" s="125">
        <f t="shared" ca="1" si="4"/>
        <v>0</v>
      </c>
      <c r="L12" s="132">
        <f ca="1">(WEEKDAY(B12)=1)*SUM(OFFSET(H12,,,-MIN(ROWS($3:12),7)))</f>
        <v>0</v>
      </c>
      <c r="M12" s="127">
        <f t="shared" ca="1" si="5"/>
        <v>0</v>
      </c>
      <c r="N12" s="128">
        <f t="shared" ca="1" si="6"/>
        <v>0</v>
      </c>
      <c r="O12" s="133">
        <f t="shared" ca="1" si="7"/>
        <v>0</v>
      </c>
      <c r="P12" s="219"/>
    </row>
    <row r="13" spans="1:21" ht="15" x14ac:dyDescent="0.25">
      <c r="A13" s="375"/>
      <c r="B13" s="53">
        <f t="shared" si="1"/>
        <v>43629</v>
      </c>
      <c r="C13" s="183"/>
      <c r="D13" s="119"/>
      <c r="E13" s="120"/>
      <c r="F13" s="120"/>
      <c r="G13" s="154"/>
      <c r="H13" s="118">
        <f t="shared" si="2"/>
        <v>0</v>
      </c>
      <c r="I13" s="130">
        <f t="shared" si="0"/>
        <v>0</v>
      </c>
      <c r="J13" s="131">
        <f t="shared" si="3"/>
        <v>0</v>
      </c>
      <c r="K13" s="125">
        <f t="shared" ca="1" si="4"/>
        <v>0</v>
      </c>
      <c r="L13" s="132">
        <f ca="1">(WEEKDAY(B13)=1)*SUM(OFFSET(H13,,,-MIN(ROWS($3:13),7)))</f>
        <v>0</v>
      </c>
      <c r="M13" s="127">
        <f t="shared" ca="1" si="5"/>
        <v>0</v>
      </c>
      <c r="N13" s="128">
        <f t="shared" ca="1" si="6"/>
        <v>0</v>
      </c>
      <c r="O13" s="133">
        <f t="shared" ca="1" si="7"/>
        <v>0</v>
      </c>
      <c r="P13" s="219"/>
    </row>
    <row r="14" spans="1:21" ht="15" x14ac:dyDescent="0.25">
      <c r="A14" s="375"/>
      <c r="B14" s="53">
        <f t="shared" si="1"/>
        <v>43630</v>
      </c>
      <c r="C14" s="183"/>
      <c r="D14" s="119"/>
      <c r="E14" s="120"/>
      <c r="F14" s="120"/>
      <c r="G14" s="154"/>
      <c r="H14" s="118">
        <f t="shared" si="2"/>
        <v>0</v>
      </c>
      <c r="I14" s="130">
        <f t="shared" si="0"/>
        <v>0</v>
      </c>
      <c r="J14" s="131">
        <f t="shared" si="3"/>
        <v>0</v>
      </c>
      <c r="K14" s="125">
        <f t="shared" ca="1" si="4"/>
        <v>0</v>
      </c>
      <c r="L14" s="132">
        <f ca="1">(WEEKDAY(B14)=1)*SUM(OFFSET(H14,,,-MIN(ROWS($3:14),7)))</f>
        <v>0</v>
      </c>
      <c r="M14" s="127">
        <f t="shared" ca="1" si="5"/>
        <v>0</v>
      </c>
      <c r="N14" s="128">
        <f t="shared" ca="1" si="6"/>
        <v>0</v>
      </c>
      <c r="O14" s="133">
        <f t="shared" ca="1" si="7"/>
        <v>0</v>
      </c>
      <c r="P14" s="219"/>
    </row>
    <row r="15" spans="1:21" ht="15.75" thickBot="1" x14ac:dyDescent="0.3">
      <c r="A15" s="375"/>
      <c r="B15" s="53">
        <f t="shared" si="1"/>
        <v>43631</v>
      </c>
      <c r="C15" s="184"/>
      <c r="D15" s="155"/>
      <c r="E15" s="156"/>
      <c r="F15" s="156"/>
      <c r="G15" s="157"/>
      <c r="H15" s="122">
        <f t="shared" si="2"/>
        <v>0</v>
      </c>
      <c r="I15" s="135">
        <f t="shared" si="0"/>
        <v>0</v>
      </c>
      <c r="J15" s="136">
        <f t="shared" si="3"/>
        <v>0</v>
      </c>
      <c r="K15" s="137">
        <f t="shared" ca="1" si="4"/>
        <v>0</v>
      </c>
      <c r="L15" s="138">
        <f ca="1">(WEEKDAY(B15)=1)*SUM(OFFSET(H15,,,-MIN(ROWS($3:15),7)))</f>
        <v>0</v>
      </c>
      <c r="M15" s="139">
        <f t="shared" ca="1" si="5"/>
        <v>0</v>
      </c>
      <c r="N15" s="140">
        <f t="shared" ca="1" si="6"/>
        <v>0</v>
      </c>
      <c r="O15" s="141">
        <f t="shared" ca="1" si="7"/>
        <v>0</v>
      </c>
      <c r="P15" s="218" t="str">
        <f>IF(H15&lt;&gt;0,"ASTREINTE","")</f>
        <v/>
      </c>
    </row>
    <row r="16" spans="1:21" ht="16.5" thickTop="1" thickBot="1" x14ac:dyDescent="0.3">
      <c r="A16" s="375"/>
      <c r="B16" s="54">
        <f t="shared" si="1"/>
        <v>43632</v>
      </c>
      <c r="C16" s="185"/>
      <c r="D16" s="142"/>
      <c r="E16" s="143"/>
      <c r="F16" s="143"/>
      <c r="G16" s="158"/>
      <c r="H16" s="190">
        <f t="shared" si="2"/>
        <v>0</v>
      </c>
      <c r="I16" s="187">
        <f t="shared" si="0"/>
        <v>0</v>
      </c>
      <c r="J16" s="188">
        <f t="shared" si="3"/>
        <v>0</v>
      </c>
      <c r="K16" s="189">
        <f t="shared" ca="1" si="4"/>
        <v>0</v>
      </c>
      <c r="L16" s="149">
        <f ca="1">(WEEKDAY(B16)=1)*SUM(OFFSET(H16,,,-MIN(ROWS($3:16),7)))</f>
        <v>0</v>
      </c>
      <c r="M16" s="150">
        <f t="shared" ca="1" si="5"/>
        <v>0</v>
      </c>
      <c r="N16" s="151">
        <f t="shared" ca="1" si="6"/>
        <v>0</v>
      </c>
      <c r="O16" s="152">
        <f t="shared" ca="1" si="7"/>
        <v>0</v>
      </c>
      <c r="P16" s="218" t="str">
        <f>IF(H16&lt;&gt;0,"ASTREINTE","")</f>
        <v/>
      </c>
    </row>
    <row r="17" spans="1:16" ht="15.75" thickTop="1" x14ac:dyDescent="0.25">
      <c r="A17" s="66"/>
      <c r="B17" s="52">
        <f t="shared" si="1"/>
        <v>43633</v>
      </c>
      <c r="C17" s="191"/>
      <c r="D17" s="163"/>
      <c r="E17" s="164"/>
      <c r="F17" s="164"/>
      <c r="G17" s="165"/>
      <c r="H17" s="118">
        <f t="shared" si="2"/>
        <v>0</v>
      </c>
      <c r="I17" s="130">
        <f t="shared" si="0"/>
        <v>0</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155"/>
      <c r="E18" s="156"/>
      <c r="F18" s="156"/>
      <c r="G18" s="157"/>
      <c r="H18" s="118">
        <f t="shared" si="2"/>
        <v>0</v>
      </c>
      <c r="I18" s="130">
        <f t="shared" si="0"/>
        <v>0</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155"/>
      <c r="E19" s="156"/>
      <c r="F19" s="156"/>
      <c r="G19" s="157"/>
      <c r="H19" s="118">
        <f t="shared" si="2"/>
        <v>0</v>
      </c>
      <c r="I19" s="130">
        <f t="shared" si="0"/>
        <v>0</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155"/>
      <c r="E20" s="156"/>
      <c r="F20" s="156"/>
      <c r="G20" s="157"/>
      <c r="H20" s="118">
        <f t="shared" si="2"/>
        <v>0</v>
      </c>
      <c r="I20" s="130">
        <f t="shared" si="0"/>
        <v>0</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155"/>
      <c r="E21" s="156"/>
      <c r="F21" s="156"/>
      <c r="G21" s="157"/>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0</v>
      </c>
      <c r="M23" s="150">
        <f t="shared" ca="1" si="5"/>
        <v>0</v>
      </c>
      <c r="N23" s="151">
        <f t="shared" ca="1" si="6"/>
        <v>0</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0</v>
      </c>
      <c r="I38" s="169">
        <f t="shared" si="8"/>
        <v>0</v>
      </c>
      <c r="J38" s="169">
        <f t="shared" si="8"/>
        <v>0</v>
      </c>
      <c r="K38" s="169">
        <f t="shared" ca="1" si="8"/>
        <v>0</v>
      </c>
      <c r="L38" s="170">
        <f ca="1">SUM(L3:L37)</f>
        <v>0</v>
      </c>
      <c r="M38" s="170">
        <f t="shared" ca="1" si="8"/>
        <v>0</v>
      </c>
      <c r="N38" s="170">
        <f t="shared" ca="1" si="8"/>
        <v>0</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0</v>
      </c>
      <c r="I40" s="370">
        <f>SUM(I38:J38)</f>
        <v>0</v>
      </c>
      <c r="J40" s="371"/>
      <c r="K40" s="28"/>
      <c r="L40" s="12">
        <f ca="1">L38</f>
        <v>0</v>
      </c>
      <c r="M40" s="370">
        <f ca="1">SUM(M38:O38)</f>
        <v>0</v>
      </c>
      <c r="N40" s="372"/>
      <c r="O40" s="373"/>
    </row>
    <row r="41" spans="1:16" ht="13.5" thickTop="1" x14ac:dyDescent="0.25"/>
  </sheetData>
  <mergeCells count="3">
    <mergeCell ref="I40:J40"/>
    <mergeCell ref="M40:O40"/>
    <mergeCell ref="A3:A16"/>
  </mergeCells>
  <conditionalFormatting sqref="B31:K37">
    <cfRule type="expression" dxfId="78" priority="8">
      <formula>MONTH($B$34)&lt;&gt;MONTH($B$22)</formula>
    </cfRule>
  </conditionalFormatting>
  <conditionalFormatting sqref="B3:K37">
    <cfRule type="expression" dxfId="77" priority="10">
      <formula>WEEKDAY($B3)=1</formula>
    </cfRule>
  </conditionalFormatting>
  <conditionalFormatting sqref="C3:C11 C13:C15 C20:C29 C17:C18 C31:C37">
    <cfRule type="expression" dxfId="76" priority="6">
      <formula>AND(COUNTIF(Fer,B3)=0,C3&lt;&gt;"")</formula>
    </cfRule>
  </conditionalFormatting>
  <conditionalFormatting sqref="B3:C15 B17:C29 B31:C37">
    <cfRule type="expression" dxfId="75" priority="4">
      <formula>COUNTIF(Fer,$B3)</formula>
    </cfRule>
  </conditionalFormatting>
  <conditionalFormatting sqref="B3:K15 B17:K29 B31:K37">
    <cfRule type="expression" dxfId="74" priority="2">
      <formula>NOT(MOD(ROW(),2))</formula>
    </cfRule>
  </conditionalFormatting>
  <conditionalFormatting sqref="P3:P37">
    <cfRule type="expression" dxfId="73"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92AB95-D4F0-44E5-ACC4-CA3E89A9B141}">
  <sheetPr codeName="Feuil2"/>
  <dimension ref="A1:R41"/>
  <sheetViews>
    <sheetView zoomScale="98" zoomScaleNormal="98" workbookViewId="0">
      <pane xSplit="1" ySplit="2" topLeftCell="B6" activePane="bottomRight" state="frozen"/>
      <selection pane="topRight" activeCell="B1" sqref="B1"/>
      <selection pane="bottomLeft" activeCell="A3" sqref="A3"/>
      <selection pane="bottomRight" activeCell="Q16" sqref="Q16"/>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9.9166666666666767</v>
      </c>
      <c r="E1" s="36"/>
      <c r="F1" s="35" t="s">
        <v>30</v>
      </c>
      <c r="G1" s="194">
        <f ca="1">O38/"1:"</f>
        <v>3.4166666666666519</v>
      </c>
      <c r="H1" s="36"/>
      <c r="I1" s="37" t="s">
        <v>32</v>
      </c>
      <c r="J1" s="37"/>
      <c r="K1" s="195">
        <f>J38/"1:"</f>
        <v>8.3333333333330373E-2</v>
      </c>
      <c r="L1" s="36"/>
      <c r="M1" s="37" t="s">
        <v>33</v>
      </c>
      <c r="N1" s="38"/>
      <c r="O1" s="196">
        <f ca="1">K38/"1:"</f>
        <v>7.9999999999999956</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BRICE</v>
      </c>
      <c r="B3" s="52">
        <f>IF(OR(
DAY(EOMONTH(A2,-1))-DAY(DATE(YEAR(A2),MONTH(A2),0)+2-WEEKDAY(DATE(YEAR(A2),MONTH(A2),0)))&lt;3,
DAY(EOMONTH(A2,-1))-DAY(DATE(YEAR(A2),MONTH(A2),0)+2-WEEKDAY(DATE(YEAR(A2),MONTH(A2),0)))&gt;7),
DATE(YEAR(A2),MONTH(A2),0)+2-WEEKDAY(DATE(YEAR(A2),MONTH(A2),0)),
DATE(YEAR(A2),MONTH(A2),0)+2-WEEKDAY(DATE(YEAR(A2),MONTH(A2),0))+7)</f>
        <v>43619</v>
      </c>
      <c r="C3" s="39"/>
      <c r="D3" s="246">
        <v>0.33333333333333331</v>
      </c>
      <c r="E3" s="247">
        <v>0.55208333333333337</v>
      </c>
      <c r="F3" s="247">
        <v>0.59375</v>
      </c>
      <c r="G3" s="248">
        <v>0.6875</v>
      </c>
      <c r="H3" s="117">
        <f>MAX(MOD(($E3+$G3-$D3-$F3),1),C3*HF)</f>
        <v>0.31250000000000022</v>
      </c>
      <c r="I3" s="123">
        <f t="shared" ref="I3:I37" si="0">$H3-$J3</f>
        <v>0.31250000000000022</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43"/>
      <c r="D4" s="246">
        <v>0.33680555555555558</v>
      </c>
      <c r="E4" s="247">
        <v>0.52083333333333337</v>
      </c>
      <c r="F4" s="247">
        <v>0.5625</v>
      </c>
      <c r="G4" s="248">
        <v>0.67708333333333337</v>
      </c>
      <c r="H4" s="118">
        <f t="shared" ref="H4:H37" si="2">MAX(MOD(($E4+$G4-$D4-$F4),1),C4*HF)</f>
        <v>0.29861111111111116</v>
      </c>
      <c r="I4" s="130">
        <f t="shared" si="0"/>
        <v>0.29861111111111116</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44"/>
      <c r="D5" s="246">
        <v>0.33680555555555558</v>
      </c>
      <c r="E5" s="247">
        <v>0.50347222222222221</v>
      </c>
      <c r="F5" s="247">
        <v>0.56944444444444442</v>
      </c>
      <c r="G5" s="248">
        <v>0.77777777777777779</v>
      </c>
      <c r="H5" s="118">
        <f t="shared" si="2"/>
        <v>0.375</v>
      </c>
      <c r="I5" s="130">
        <f t="shared" si="0"/>
        <v>0.375</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43"/>
      <c r="D6" s="246">
        <v>0.33680555555555558</v>
      </c>
      <c r="E6" s="247">
        <v>0.4826388888888889</v>
      </c>
      <c r="F6" s="247">
        <v>0.55208333333333337</v>
      </c>
      <c r="G6" s="248">
        <v>0.74652777777777779</v>
      </c>
      <c r="H6" s="118">
        <f t="shared" si="2"/>
        <v>0.34027777777777779</v>
      </c>
      <c r="I6" s="130">
        <f t="shared" si="0"/>
        <v>0.34027777777777779</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43"/>
      <c r="D7" s="246">
        <v>0.38541666666666669</v>
      </c>
      <c r="E7" s="247">
        <v>0.51736111111111105</v>
      </c>
      <c r="F7" s="247">
        <v>0.55208333333333337</v>
      </c>
      <c r="G7" s="248">
        <v>0.63194444444444442</v>
      </c>
      <c r="H7" s="118">
        <f t="shared" si="2"/>
        <v>0.21180555555555525</v>
      </c>
      <c r="I7" s="130">
        <f t="shared" si="0"/>
        <v>0.21180555555555525</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43"/>
      <c r="D8" s="119"/>
      <c r="E8" s="120"/>
      <c r="F8" s="120"/>
      <c r="G8" s="121"/>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48"/>
      <c r="D9" s="142"/>
      <c r="E9" s="143"/>
      <c r="F9" s="143"/>
      <c r="G9" s="144"/>
      <c r="H9" s="145">
        <f t="shared" si="2"/>
        <v>0</v>
      </c>
      <c r="I9" s="146">
        <f t="shared" si="0"/>
        <v>0</v>
      </c>
      <c r="J9" s="147">
        <f t="shared" si="3"/>
        <v>0</v>
      </c>
      <c r="K9" s="148">
        <f t="shared" ca="1" si="4"/>
        <v>0</v>
      </c>
      <c r="L9" s="149">
        <f ca="1">(WEEKDAY(B9)=1)*SUM(OFFSET(H9,,,-MIN(ROWS($3:9),7)))</f>
        <v>1.5381944444444446</v>
      </c>
      <c r="M9" s="150">
        <f t="shared" ca="1" si="5"/>
        <v>1.4583333333333333</v>
      </c>
      <c r="N9" s="151">
        <f t="shared" ca="1" si="6"/>
        <v>7.9861111111111382E-2</v>
      </c>
      <c r="O9" s="152">
        <f t="shared" ca="1" si="7"/>
        <v>0</v>
      </c>
      <c r="P9" s="218" t="str">
        <f>IF(H9&lt;&gt;0,"ASTREINTE","")</f>
        <v/>
      </c>
    </row>
    <row r="10" spans="1:18" ht="15.75" thickTop="1" x14ac:dyDescent="0.25">
      <c r="A10" s="375"/>
      <c r="B10" s="52">
        <f t="shared" si="1"/>
        <v>43626</v>
      </c>
      <c r="C10" s="39"/>
      <c r="D10" s="114"/>
      <c r="E10" s="115"/>
      <c r="F10" s="115"/>
      <c r="G10" s="153"/>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43"/>
      <c r="D11" s="249">
        <v>0.32291666666666669</v>
      </c>
      <c r="E11" s="250">
        <v>0.56597222222222221</v>
      </c>
      <c r="F11" s="250">
        <v>0.60763888888888895</v>
      </c>
      <c r="G11" s="253">
        <v>0.82638888888888884</v>
      </c>
      <c r="H11" s="118">
        <f t="shared" si="2"/>
        <v>0.46180555555555547</v>
      </c>
      <c r="I11" s="130">
        <f t="shared" si="0"/>
        <v>0.46180555555555547</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43"/>
      <c r="D12" s="249">
        <v>0.34722222222222227</v>
      </c>
      <c r="E12" s="250">
        <v>0.5</v>
      </c>
      <c r="F12" s="250">
        <v>0.54166666666666663</v>
      </c>
      <c r="G12" s="253">
        <v>0.65625</v>
      </c>
      <c r="H12" s="118">
        <f t="shared" si="2"/>
        <v>0.26736111111111105</v>
      </c>
      <c r="I12" s="130">
        <f t="shared" si="0"/>
        <v>0.26736111111111105</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43"/>
      <c r="D13" s="249">
        <v>0.35416666666666669</v>
      </c>
      <c r="E13" s="250">
        <v>0.52083333333333337</v>
      </c>
      <c r="F13" s="250">
        <v>0.54166666666666663</v>
      </c>
      <c r="G13" s="253">
        <v>0.79166666666666663</v>
      </c>
      <c r="H13" s="118">
        <f t="shared" si="2"/>
        <v>0.41666666666666663</v>
      </c>
      <c r="I13" s="130">
        <f t="shared" si="0"/>
        <v>0.41666666666666663</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43"/>
      <c r="D14" s="249"/>
      <c r="E14" s="250"/>
      <c r="F14" s="250"/>
      <c r="G14" s="253"/>
      <c r="H14" s="118">
        <f t="shared" si="2"/>
        <v>0</v>
      </c>
      <c r="I14" s="130">
        <f t="shared" si="0"/>
        <v>0</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44"/>
      <c r="D15" s="254">
        <v>0.34375</v>
      </c>
      <c r="E15" s="255">
        <v>0.53125</v>
      </c>
      <c r="F15" s="255">
        <v>0.56944444444444442</v>
      </c>
      <c r="G15" s="256">
        <v>0.83680555555555547</v>
      </c>
      <c r="H15" s="122">
        <f t="shared" si="2"/>
        <v>0.45486111111111094</v>
      </c>
      <c r="I15" s="135">
        <f t="shared" si="0"/>
        <v>0.45138888888888884</v>
      </c>
      <c r="J15" s="136">
        <f t="shared" si="3"/>
        <v>3.4722222222220989E-3</v>
      </c>
      <c r="K15" s="137">
        <f t="shared" ca="1" si="4"/>
        <v>0</v>
      </c>
      <c r="L15" s="138">
        <f ca="1">(WEEKDAY(B15)=1)*SUM(OFFSET(H15,,,-MIN(ROWS($3:15),7)))</f>
        <v>0</v>
      </c>
      <c r="M15" s="139">
        <f t="shared" ca="1" si="5"/>
        <v>0</v>
      </c>
      <c r="N15" s="140">
        <f t="shared" ca="1" si="6"/>
        <v>0</v>
      </c>
      <c r="O15" s="141">
        <f t="shared" ca="1" si="7"/>
        <v>0</v>
      </c>
      <c r="P15" s="218" t="str">
        <f>IF(H15&lt;&gt;0,"ASTREINTE","")</f>
        <v>ASTREINTE</v>
      </c>
    </row>
    <row r="16" spans="1:18" ht="16.5" thickTop="1" thickBot="1" x14ac:dyDescent="0.3">
      <c r="A16" s="375"/>
      <c r="B16" s="54">
        <f t="shared" si="1"/>
        <v>43632</v>
      </c>
      <c r="C16" s="48"/>
      <c r="D16" s="251">
        <v>0.38541666666666669</v>
      </c>
      <c r="E16" s="252">
        <v>0.54166666666666663</v>
      </c>
      <c r="F16" s="252">
        <v>0.58333333333333337</v>
      </c>
      <c r="G16" s="257">
        <v>0.76041666666666663</v>
      </c>
      <c r="H16" s="159">
        <f t="shared" si="2"/>
        <v>0.33333333333333315</v>
      </c>
      <c r="I16" s="160">
        <f t="shared" si="0"/>
        <v>0.33333333333333315</v>
      </c>
      <c r="J16" s="161">
        <f t="shared" si="3"/>
        <v>0</v>
      </c>
      <c r="K16" s="162">
        <f t="shared" ca="1" si="4"/>
        <v>0.33333333333333315</v>
      </c>
      <c r="L16" s="149">
        <f ca="1">(WEEKDAY(B16)=1)*SUM(OFFSET(H16,,,-MIN(ROWS($3:16),7)))</f>
        <v>1.9340277777777772</v>
      </c>
      <c r="M16" s="150">
        <f t="shared" ca="1" si="5"/>
        <v>1.4583333333333333</v>
      </c>
      <c r="N16" s="151">
        <f t="shared" ca="1" si="6"/>
        <v>0.33333333333333348</v>
      </c>
      <c r="O16" s="152">
        <f t="shared" ca="1" si="7"/>
        <v>0.14236111111111049</v>
      </c>
      <c r="P16" s="218" t="str">
        <f>IF(H16&lt;&gt;0,"ASTREINTE","")</f>
        <v>ASTREINTE</v>
      </c>
    </row>
    <row r="17" spans="1:16" ht="15.75" thickTop="1" x14ac:dyDescent="0.25">
      <c r="A17" s="66"/>
      <c r="B17" s="52">
        <f t="shared" si="1"/>
        <v>43633</v>
      </c>
      <c r="C17" s="61"/>
      <c r="D17" s="225">
        <v>0.33333333333333331</v>
      </c>
      <c r="E17" s="226">
        <v>0.52083333333333337</v>
      </c>
      <c r="F17" s="226">
        <v>0.5625</v>
      </c>
      <c r="G17" s="227">
        <v>0.72569444444444453</v>
      </c>
      <c r="H17" s="118">
        <f t="shared" si="2"/>
        <v>0.35069444444444464</v>
      </c>
      <c r="I17" s="130">
        <f t="shared" si="0"/>
        <v>0.35069444444444464</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44"/>
      <c r="D18" s="222">
        <v>0.3298611111111111</v>
      </c>
      <c r="E18" s="223">
        <v>0.54166666666666663</v>
      </c>
      <c r="F18" s="223">
        <v>0.58333333333333337</v>
      </c>
      <c r="G18" s="224">
        <v>0.73263888888888884</v>
      </c>
      <c r="H18" s="118">
        <f t="shared" si="2"/>
        <v>0.36111111111111083</v>
      </c>
      <c r="I18" s="130">
        <f t="shared" si="0"/>
        <v>0.36111111111111083</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44"/>
      <c r="D19" s="222">
        <v>0.31944444444444448</v>
      </c>
      <c r="E19" s="223">
        <v>0.5</v>
      </c>
      <c r="F19" s="223">
        <v>0.54166666666666663</v>
      </c>
      <c r="G19" s="224">
        <v>0.67361111111111116</v>
      </c>
      <c r="H19" s="118">
        <f t="shared" si="2"/>
        <v>0.31250000000000011</v>
      </c>
      <c r="I19" s="130">
        <f t="shared" si="0"/>
        <v>0.31250000000000011</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44"/>
      <c r="D20" s="222"/>
      <c r="E20" s="223"/>
      <c r="F20" s="223"/>
      <c r="G20" s="224"/>
      <c r="H20" s="118">
        <f t="shared" si="2"/>
        <v>0</v>
      </c>
      <c r="I20" s="130">
        <f t="shared" si="0"/>
        <v>0</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44"/>
      <c r="D21" s="222">
        <v>0.3611111111111111</v>
      </c>
      <c r="E21" s="223">
        <v>0.5</v>
      </c>
      <c r="F21" s="223">
        <v>0.54166666666666663</v>
      </c>
      <c r="G21" s="224">
        <v>0.8125</v>
      </c>
      <c r="H21" s="118">
        <f t="shared" si="2"/>
        <v>0.40972222222222221</v>
      </c>
      <c r="I21" s="130">
        <f t="shared" si="0"/>
        <v>0.40972222222222221</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4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48"/>
      <c r="D23" s="142"/>
      <c r="E23" s="143"/>
      <c r="F23" s="143"/>
      <c r="G23" s="158"/>
      <c r="H23" s="159">
        <f t="shared" si="2"/>
        <v>0</v>
      </c>
      <c r="I23" s="160">
        <f t="shared" si="0"/>
        <v>0</v>
      </c>
      <c r="J23" s="161">
        <f t="shared" si="3"/>
        <v>0</v>
      </c>
      <c r="K23" s="166">
        <f t="shared" ca="1" si="4"/>
        <v>0</v>
      </c>
      <c r="L23" s="149">
        <f ca="1">(WEEKDAY(B23)=1)*SUM(OFFSET(H23,,,-MIN(ROWS($3:23),7)))</f>
        <v>1.4340277777777777</v>
      </c>
      <c r="M23" s="150">
        <f t="shared" ca="1" si="5"/>
        <v>1.4340277777777777</v>
      </c>
      <c r="N23" s="151">
        <f t="shared" ca="1" si="6"/>
        <v>0</v>
      </c>
      <c r="O23" s="152">
        <f t="shared" ca="1" si="7"/>
        <v>0</v>
      </c>
      <c r="P23" s="218" t="str">
        <f>IF(H23&lt;&gt;0,"ASTREINTE","")</f>
        <v/>
      </c>
    </row>
    <row r="24" spans="1:16" ht="15.75" thickTop="1" x14ac:dyDescent="0.25">
      <c r="A24" s="66"/>
      <c r="B24" s="52">
        <f t="shared" si="1"/>
        <v>43640</v>
      </c>
      <c r="C24" s="6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4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4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4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4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4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48"/>
      <c r="D30" s="142"/>
      <c r="E30" s="143"/>
      <c r="F30" s="143"/>
      <c r="G30" s="158"/>
      <c r="H30" s="159">
        <f t="shared" si="2"/>
        <v>0</v>
      </c>
      <c r="I30" s="160">
        <f t="shared" si="0"/>
        <v>0</v>
      </c>
      <c r="J30" s="161">
        <f t="shared" si="3"/>
        <v>0</v>
      </c>
      <c r="K30" s="166">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6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4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4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4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4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4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44"/>
      <c r="D37" s="155"/>
      <c r="E37" s="156"/>
      <c r="F37" s="156"/>
      <c r="G37" s="157"/>
      <c r="H37" s="159">
        <f t="shared" si="2"/>
        <v>0</v>
      </c>
      <c r="I37" s="160">
        <f t="shared" si="0"/>
        <v>0</v>
      </c>
      <c r="J37" s="161">
        <f t="shared" si="3"/>
        <v>0</v>
      </c>
      <c r="K37" s="166">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23"/>
      <c r="D38" s="168"/>
      <c r="E38" s="168"/>
      <c r="F38" s="168"/>
      <c r="G38" s="168"/>
      <c r="H38" s="169">
        <f t="shared" ref="H38:O38" si="8">SUM(H3:H37)</f>
        <v>4.9062499999999991</v>
      </c>
      <c r="I38" s="169">
        <f t="shared" si="8"/>
        <v>4.9027777777777777</v>
      </c>
      <c r="J38" s="169">
        <f t="shared" si="8"/>
        <v>3.4722222222220989E-3</v>
      </c>
      <c r="K38" s="169">
        <f t="shared" ca="1" si="8"/>
        <v>0.33333333333333315</v>
      </c>
      <c r="L38" s="170">
        <f ca="1">SUM(L3:L37)</f>
        <v>4.90625</v>
      </c>
      <c r="M38" s="170">
        <f t="shared" ca="1" si="8"/>
        <v>4.3506944444444446</v>
      </c>
      <c r="N38" s="170">
        <f t="shared" ca="1" si="8"/>
        <v>0.41319444444444486</v>
      </c>
      <c r="O38" s="171">
        <f t="shared" ca="1" si="8"/>
        <v>0.14236111111111049</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4.9062499999999991</v>
      </c>
      <c r="I40" s="370">
        <f>SUM(I38:J38)</f>
        <v>4.90625</v>
      </c>
      <c r="J40" s="371"/>
      <c r="K40" s="28"/>
      <c r="L40" s="12">
        <f ca="1">L38</f>
        <v>4.90625</v>
      </c>
      <c r="M40" s="370">
        <f ca="1">SUM(M38:O38)</f>
        <v>4.90625</v>
      </c>
      <c r="N40" s="372"/>
      <c r="O40" s="373"/>
    </row>
    <row r="41" spans="1:16" ht="13.5" thickTop="1" x14ac:dyDescent="0.25"/>
  </sheetData>
  <mergeCells count="3">
    <mergeCell ref="A3:A16"/>
    <mergeCell ref="I40:J40"/>
    <mergeCell ref="M40:O40"/>
  </mergeCells>
  <conditionalFormatting sqref="B31:K37">
    <cfRule type="expression" dxfId="72" priority="5">
      <formula>MONTH($B$34)&lt;&gt;MONTH($B$22)</formula>
    </cfRule>
  </conditionalFormatting>
  <conditionalFormatting sqref="B3:K37">
    <cfRule type="expression" dxfId="71" priority="6">
      <formula>WEEKDAY($B3)=1</formula>
    </cfRule>
  </conditionalFormatting>
  <conditionalFormatting sqref="C3:C11 C13:C15 C20:C29 C17:C18 C31:C37">
    <cfRule type="expression" dxfId="70" priority="4">
      <formula>AND(COUNTIF(Fer,B3)=0,C3&lt;&gt;"")</formula>
    </cfRule>
  </conditionalFormatting>
  <conditionalFormatting sqref="B3:C15 B17:C29 B31:C37">
    <cfRule type="expression" dxfId="69" priority="3">
      <formula>COUNTIF(Fer,$B3)</formula>
    </cfRule>
  </conditionalFormatting>
  <conditionalFormatting sqref="B3:K15 B17:K29 B31:K37">
    <cfRule type="expression" dxfId="68" priority="2">
      <formula>NOT(MOD(ROW(),2))</formula>
    </cfRule>
  </conditionalFormatting>
  <conditionalFormatting sqref="P3:P37">
    <cfRule type="expression" dxfId="67"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BD2B4F-1989-4C57-87E3-81581BBC7886}">
  <sheetPr codeName="Feuil3"/>
  <dimension ref="A1:R41"/>
  <sheetViews>
    <sheetView zoomScale="98" zoomScaleNormal="98" workbookViewId="0">
      <pane xSplit="1" ySplit="2" topLeftCell="B12" activePane="bottomRight" state="frozen"/>
      <selection pane="topRight" activeCell="B1" sqref="B1"/>
      <selection pane="bottomLeft" activeCell="A3" sqref="A3"/>
      <selection pane="bottomRight" activeCell="G12" sqref="G12"/>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0</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PATRICK</v>
      </c>
      <c r="B3" s="52">
        <f>IF(OR(
DAY(EOMONTH(A2,-1))-DAY(DATE(YEAR(A2),MONTH(A2),0)+2-WEEKDAY(DATE(YEAR(A2),MONTH(A2),0)))&lt;3,
DAY(EOMONTH(A2,-1))-DAY(DATE(YEAR(A2),MONTH(A2),0)+2-WEEKDAY(DATE(YEAR(A2),MONTH(A2),0)))&gt;7),
DATE(YEAR(A2),MONTH(A2),0)+2-WEEKDAY(DATE(YEAR(A2),MONTH(A2),0)),
DATE(YEAR(A2),MONTH(A2),0)+2-WEEKDAY(DATE(YEAR(A2),MONTH(A2),0))+7)</f>
        <v>43619</v>
      </c>
      <c r="C3" s="39"/>
      <c r="D3" s="40">
        <v>0.41666666666666669</v>
      </c>
      <c r="E3" s="41">
        <v>0.51041666666666663</v>
      </c>
      <c r="F3" s="41">
        <v>0.54166666666666663</v>
      </c>
      <c r="G3" s="42">
        <v>0.64583333333333337</v>
      </c>
      <c r="H3" s="96">
        <f>MAX(MOD(($E3+$G3-$D3-$F3),1),C3*HF)</f>
        <v>0.19791666666666663</v>
      </c>
      <c r="I3" s="94">
        <f t="shared" ref="I3:I37" si="0">$H3-$J3</f>
        <v>0.19791666666666663</v>
      </c>
      <c r="J3" s="91">
        <f>($D3&lt;&gt;"")*(MAX(0,MIN($E3,HJ)-IF($E3&gt;$D3,$D3,MIN(0,$D3-HJ)))+MAX(0,1-MAX(HN,$D3)-IF($E3&gt;$D3,1-$E3,MIN(0,HN-$E3))))
+($F3&lt;&gt;"")*(MAX(0,MIN($G3,HJ)-IF($G3&gt;$F3,$F3,MIN(0,$F3-HJ)))+MAX(0,1-MAX(HN,$F3)-IF($G3&gt;$F3,1-$G3,MIN(0,HN-$G3))))</f>
        <v>0</v>
      </c>
      <c r="K3" s="98">
        <f ca="1">MAX(COUNTIF(Fer,B3)*($E3&lt;$D3)*($E3-MIN(0,$D3))
+COUNTIF(Fer,B3)*($F3&lt;$E3)*($G3-$F3)
+COUNTIF(Fer,B3)*($F3&gt;$E3)*($G3&lt;$F3)*($G3-MIN($F3,0))
+COUNTIF(Fer,B3)*($E3&gt;$D3)*(MIN($E3,1)-$D3)
+COUNTIF(Fer,B3)*($E3&lt;$D3)*(MAX($E3,1)-$D3)
+COUNTIF(Fer,B3)*($G3&gt;$F3)*($F3&gt;$E3)*(MIN($G3,1)-$F3)
+COUNTIF(Fer,B3)*($G3&lt;$F3)*($F3&gt;$E3)*(MAX($G3,1)-$F3),
(WEEKDAY(B3)=1)*H3,C3*HF)</f>
        <v>0</v>
      </c>
      <c r="L3" s="86">
        <f ca="1">(WEEKDAY(B3)=1)*SUM(OFFSET(H3,,,-MIN(ROWS($3:3),7)))</f>
        <v>0</v>
      </c>
      <c r="M3" s="29">
        <f ca="1">(WEEKDAY(B3)=1)*MIN(HS_1,L3)</f>
        <v>0</v>
      </c>
      <c r="N3" s="30">
        <f ca="1">(WEEKDAY(B3)=1)*MIN(HS_2-HS_1,L3-M3)</f>
        <v>0</v>
      </c>
      <c r="O3" s="80">
        <f ca="1">(WEEKDAY(B3)=1)*L3-M3-N3</f>
        <v>0</v>
      </c>
      <c r="P3" s="215"/>
      <c r="Q3" s="13" t="s">
        <v>8</v>
      </c>
      <c r="R3" s="14">
        <v>0.29166666666666669</v>
      </c>
    </row>
    <row r="4" spans="1:18" ht="15" x14ac:dyDescent="0.2">
      <c r="A4" s="375"/>
      <c r="B4" s="53">
        <f t="shared" ref="B4:B37" si="1">B3+1</f>
        <v>43620</v>
      </c>
      <c r="C4" s="43"/>
      <c r="D4" s="40">
        <v>0.39583333333333331</v>
      </c>
      <c r="E4" s="41">
        <v>0.52083333333333337</v>
      </c>
      <c r="F4" s="41">
        <v>0.5625</v>
      </c>
      <c r="G4" s="42">
        <v>0.625</v>
      </c>
      <c r="H4" s="90">
        <f t="shared" ref="H4:H37" si="2">MAX(MOD(($E4+$G4-$D4-$F4),1),C4*HF)</f>
        <v>0.18750000000000022</v>
      </c>
      <c r="I4" s="95">
        <f t="shared" si="0"/>
        <v>0.18750000000000022</v>
      </c>
      <c r="J4" s="92">
        <f t="shared" ref="J4:J37" si="3">($D4&lt;&gt;"")*(MAX(0,MIN($E4,HJ)-IF($E4&gt;$D4,$D4,MIN(0,$D4-HJ)))+MAX(0,1-MAX(HN,$D4)-IF($E4&gt;$D4,1-$E4,MIN(0,HN-$E4))))
+($F4&lt;&gt;"")*(MAX(0,MIN($G4,HJ)-IF($G4&gt;$F4,$F4,MIN(0,$F4-HJ)))+MAX(0,1-MAX(HN,$F4)-IF($G4&gt;$F4,1-$G4,MIN(0,HN-$G4))))</f>
        <v>0</v>
      </c>
      <c r="K4" s="98">
        <f t="shared" ref="K4:K37" ca="1" si="4">MAX(COUNTIF(Fer,B4)*($E4&lt;$D4)*($E4-MIN(0,$D4))
+COUNTIF(Fer,B4)*($F4&lt;$E4)*($G4-$F4)
+COUNTIF(Fer,B4)*($F4&gt;$E4)*($G4&lt;$F4)*($G4-MIN($F4,0))
+COUNTIF(Fer,B4)*($E4&gt;$D4)*(MIN($E4,1)-$D4)
+COUNTIF(Fer,B4)*($E4&lt;$D4)*(MAX($E4,1)-$D4)
+COUNTIF(Fer,B4)*($G4&gt;$F4)*($F4&gt;$E4)*(MIN($G4,1)-$F4)
+COUNTIF(Fer,B4)*($G4&lt;$F4)*($F4&gt;$E4)*(MAX($G4,1)-$F4),
(WEEKDAY(B4)=1)*H4,C4*HF)</f>
        <v>0</v>
      </c>
      <c r="L4" s="87">
        <f ca="1">(WEEKDAY(B4)=1)*SUM(OFFSET(H4,,,-MIN(ROWS($3:4),7)))</f>
        <v>0</v>
      </c>
      <c r="M4" s="29">
        <f t="shared" ref="M4:M37" ca="1" si="5">(WEEKDAY(B4)=1)*MIN(HS_1,L4)</f>
        <v>0</v>
      </c>
      <c r="N4" s="30">
        <f t="shared" ref="N4:N37" ca="1" si="6">(WEEKDAY(B4)=1)*MIN(HS_2-HS_1,L4-M4)</f>
        <v>0</v>
      </c>
      <c r="O4" s="81">
        <f t="shared" ref="O4:O37" ca="1" si="7">(WEEKDAY(B4)=1)*L4-M4-N4</f>
        <v>0</v>
      </c>
      <c r="P4" s="216"/>
      <c r="Q4" s="15" t="s">
        <v>9</v>
      </c>
      <c r="R4" s="16">
        <v>0.83333333333333337</v>
      </c>
    </row>
    <row r="5" spans="1:18" ht="15" x14ac:dyDescent="0.2">
      <c r="A5" s="375"/>
      <c r="B5" s="53">
        <f t="shared" si="1"/>
        <v>43621</v>
      </c>
      <c r="C5" s="44"/>
      <c r="D5" s="40">
        <v>0.32291666666666669</v>
      </c>
      <c r="E5" s="41">
        <v>0.5</v>
      </c>
      <c r="F5" s="41">
        <v>0.53125</v>
      </c>
      <c r="G5" s="42">
        <v>0.625</v>
      </c>
      <c r="H5" s="90">
        <f t="shared" si="2"/>
        <v>0.27083333333333326</v>
      </c>
      <c r="I5" s="95">
        <f t="shared" si="0"/>
        <v>0.27083333333333326</v>
      </c>
      <c r="J5" s="92">
        <f t="shared" si="3"/>
        <v>0</v>
      </c>
      <c r="K5" s="98">
        <f t="shared" ca="1" si="4"/>
        <v>0</v>
      </c>
      <c r="L5" s="87">
        <f ca="1">(WEEKDAY(B5)=1)*SUM(OFFSET(H5,,,-MIN(ROWS($3:5),7)))</f>
        <v>0</v>
      </c>
      <c r="M5" s="29">
        <f t="shared" ca="1" si="5"/>
        <v>0</v>
      </c>
      <c r="N5" s="31">
        <f t="shared" ca="1" si="6"/>
        <v>0</v>
      </c>
      <c r="O5" s="81">
        <f t="shared" ca="1" si="7"/>
        <v>0</v>
      </c>
      <c r="P5" s="216"/>
      <c r="Q5" s="15" t="s">
        <v>10</v>
      </c>
      <c r="R5" s="17">
        <f>RIGHT(M2,2)/24</f>
        <v>1.4583333333333333</v>
      </c>
    </row>
    <row r="6" spans="1:18" ht="15" x14ac:dyDescent="0.2">
      <c r="A6" s="375"/>
      <c r="B6" s="53">
        <f t="shared" si="1"/>
        <v>43622</v>
      </c>
      <c r="C6" s="43"/>
      <c r="D6" s="40">
        <v>0.33333333333333331</v>
      </c>
      <c r="E6" s="41">
        <v>0.5</v>
      </c>
      <c r="F6" s="41">
        <v>0.54166666666666663</v>
      </c>
      <c r="G6" s="42">
        <v>0.75</v>
      </c>
      <c r="H6" s="90">
        <f t="shared" si="2"/>
        <v>0.37500000000000011</v>
      </c>
      <c r="I6" s="95">
        <f t="shared" si="0"/>
        <v>0.37500000000000011</v>
      </c>
      <c r="J6" s="92">
        <f t="shared" si="3"/>
        <v>0</v>
      </c>
      <c r="K6" s="98">
        <f t="shared" ca="1" si="4"/>
        <v>0</v>
      </c>
      <c r="L6" s="87">
        <f ca="1">(WEEKDAY(B6)=1)*SUM(OFFSET(H6,,,-MIN(ROWS($3:6),7)))</f>
        <v>0</v>
      </c>
      <c r="M6" s="29">
        <f t="shared" ca="1" si="5"/>
        <v>0</v>
      </c>
      <c r="N6" s="30">
        <f t="shared" ca="1" si="6"/>
        <v>0</v>
      </c>
      <c r="O6" s="81">
        <f t="shared" ca="1" si="7"/>
        <v>0</v>
      </c>
      <c r="P6" s="216"/>
      <c r="Q6" s="15" t="s">
        <v>11</v>
      </c>
      <c r="R6" s="17">
        <f>RIGHT(N2,2)/24</f>
        <v>1.7916666666666667</v>
      </c>
    </row>
    <row r="7" spans="1:18" ht="15.75" thickBot="1" x14ac:dyDescent="0.25">
      <c r="A7" s="375"/>
      <c r="B7" s="53">
        <f t="shared" si="1"/>
        <v>43623</v>
      </c>
      <c r="C7" s="43"/>
      <c r="D7" s="40">
        <v>0.33333333333333331</v>
      </c>
      <c r="E7" s="41">
        <v>0.52083333333333337</v>
      </c>
      <c r="F7" s="41">
        <v>0.5625</v>
      </c>
      <c r="G7" s="42">
        <v>0.77083333333333337</v>
      </c>
      <c r="H7" s="90">
        <f t="shared" si="2"/>
        <v>0.39583333333333348</v>
      </c>
      <c r="I7" s="95">
        <f t="shared" si="0"/>
        <v>0.39583333333333348</v>
      </c>
      <c r="J7" s="92">
        <f t="shared" si="3"/>
        <v>0</v>
      </c>
      <c r="K7" s="98">
        <f t="shared" ca="1" si="4"/>
        <v>0</v>
      </c>
      <c r="L7" s="87">
        <f ca="1">(WEEKDAY(B7)=1)*SUM(OFFSET(H7,,,-MIN(ROWS($3:7),7)))</f>
        <v>0</v>
      </c>
      <c r="M7" s="29">
        <f t="shared" ca="1" si="5"/>
        <v>0</v>
      </c>
      <c r="N7" s="30">
        <f t="shared" ca="1" si="6"/>
        <v>0</v>
      </c>
      <c r="O7" s="81">
        <f t="shared" ca="1" si="7"/>
        <v>0</v>
      </c>
      <c r="P7" s="216"/>
      <c r="Q7" s="18" t="s">
        <v>51</v>
      </c>
      <c r="R7" s="19">
        <v>0.29166666666666669</v>
      </c>
    </row>
    <row r="8" spans="1:18" ht="16.5" thickTop="1" thickBot="1" x14ac:dyDescent="0.25">
      <c r="A8" s="375"/>
      <c r="B8" s="53">
        <f t="shared" si="1"/>
        <v>43624</v>
      </c>
      <c r="C8" s="43"/>
      <c r="D8" s="45"/>
      <c r="E8" s="46"/>
      <c r="F8" s="46"/>
      <c r="G8" s="47"/>
      <c r="H8" s="101">
        <f t="shared" si="2"/>
        <v>0</v>
      </c>
      <c r="I8" s="102">
        <f t="shared" si="0"/>
        <v>0</v>
      </c>
      <c r="J8" s="103">
        <f t="shared" si="3"/>
        <v>0</v>
      </c>
      <c r="K8" s="104">
        <f t="shared" ca="1" si="4"/>
        <v>0</v>
      </c>
      <c r="L8" s="88">
        <f ca="1">(WEEKDAY(B8)=1)*SUM(OFFSET(H8,,,-MIN(ROWS($3:8),7)))</f>
        <v>0</v>
      </c>
      <c r="M8" s="32">
        <f t="shared" ca="1" si="5"/>
        <v>0</v>
      </c>
      <c r="N8" s="33">
        <f t="shared" ca="1" si="6"/>
        <v>0</v>
      </c>
      <c r="O8" s="82">
        <f t="shared" ca="1" si="7"/>
        <v>0</v>
      </c>
      <c r="P8" s="217" t="str">
        <f>IF(H8&lt;&gt;0,"ASTREINTE","")</f>
        <v/>
      </c>
      <c r="Q8" s="10"/>
    </row>
    <row r="9" spans="1:18" ht="16.5" thickTop="1" thickBot="1" x14ac:dyDescent="0.3">
      <c r="A9" s="375"/>
      <c r="B9" s="54">
        <f t="shared" si="1"/>
        <v>43625</v>
      </c>
      <c r="C9" s="48"/>
      <c r="D9" s="49"/>
      <c r="E9" s="50"/>
      <c r="F9" s="50"/>
      <c r="G9" s="51"/>
      <c r="H9" s="105">
        <f t="shared" si="2"/>
        <v>0</v>
      </c>
      <c r="I9" s="106">
        <f t="shared" si="0"/>
        <v>0</v>
      </c>
      <c r="J9" s="107">
        <f t="shared" si="3"/>
        <v>0</v>
      </c>
      <c r="K9" s="108">
        <f t="shared" ca="1" si="4"/>
        <v>0</v>
      </c>
      <c r="L9" s="89">
        <f ca="1">(WEEKDAY(B9)=1)*SUM(OFFSET(H9,,,-MIN(ROWS($3:9),7)))</f>
        <v>1.4270833333333337</v>
      </c>
      <c r="M9" s="84">
        <f t="shared" ca="1" si="5"/>
        <v>1.4270833333333337</v>
      </c>
      <c r="N9" s="75">
        <f t="shared" ca="1" si="6"/>
        <v>0</v>
      </c>
      <c r="O9" s="76">
        <f t="shared" ca="1" si="7"/>
        <v>0</v>
      </c>
      <c r="P9" s="218" t="str">
        <f>IF(H9&lt;&gt;0,"ASTREINTE","")</f>
        <v/>
      </c>
    </row>
    <row r="10" spans="1:18" ht="15.75" thickTop="1" x14ac:dyDescent="0.25">
      <c r="A10" s="375"/>
      <c r="B10" s="52">
        <f t="shared" si="1"/>
        <v>43626</v>
      </c>
      <c r="C10" s="39"/>
      <c r="D10" s="40"/>
      <c r="E10" s="41"/>
      <c r="F10" s="41"/>
      <c r="G10" s="55"/>
      <c r="H10" s="90">
        <f t="shared" si="2"/>
        <v>0</v>
      </c>
      <c r="I10" s="95">
        <f t="shared" si="0"/>
        <v>0</v>
      </c>
      <c r="J10" s="92">
        <f t="shared" si="3"/>
        <v>0</v>
      </c>
      <c r="K10" s="98">
        <f t="shared" ca="1" si="4"/>
        <v>0</v>
      </c>
      <c r="L10" s="90">
        <f ca="1">(WEEKDAY(B10)=1)*SUM(OFFSET(H10,,,-MIN(ROWS($3:10),7)))</f>
        <v>0</v>
      </c>
      <c r="M10" s="29">
        <f t="shared" ca="1" si="5"/>
        <v>0</v>
      </c>
      <c r="N10" s="30">
        <f t="shared" ca="1" si="6"/>
        <v>0</v>
      </c>
      <c r="O10" s="81">
        <f t="shared" ca="1" si="7"/>
        <v>0</v>
      </c>
      <c r="P10" s="219"/>
    </row>
    <row r="11" spans="1:18" ht="15" x14ac:dyDescent="0.25">
      <c r="A11" s="375"/>
      <c r="B11" s="53">
        <f t="shared" si="1"/>
        <v>43627</v>
      </c>
      <c r="C11" s="43"/>
      <c r="D11" s="45">
        <v>0.33333333333333331</v>
      </c>
      <c r="E11" s="46">
        <v>0.5</v>
      </c>
      <c r="F11" s="46">
        <v>0.5625</v>
      </c>
      <c r="G11" s="56">
        <v>0.83333333333333337</v>
      </c>
      <c r="H11" s="90">
        <f t="shared" si="2"/>
        <v>0.43750000000000022</v>
      </c>
      <c r="I11" s="95">
        <f t="shared" si="0"/>
        <v>0.43750000000000022</v>
      </c>
      <c r="J11" s="92">
        <f t="shared" si="3"/>
        <v>0</v>
      </c>
      <c r="K11" s="98">
        <f t="shared" ca="1" si="4"/>
        <v>0</v>
      </c>
      <c r="L11" s="87">
        <f ca="1">(WEEKDAY(B11)=1)*SUM(OFFSET(H11,,,-MIN(ROWS($3:11),7)))</f>
        <v>0</v>
      </c>
      <c r="M11" s="29">
        <f t="shared" ca="1" si="5"/>
        <v>0</v>
      </c>
      <c r="N11" s="30">
        <f t="shared" ca="1" si="6"/>
        <v>0</v>
      </c>
      <c r="O11" s="81">
        <f t="shared" ca="1" si="7"/>
        <v>0</v>
      </c>
      <c r="P11" s="219"/>
    </row>
    <row r="12" spans="1:18" ht="15" x14ac:dyDescent="0.25">
      <c r="A12" s="375"/>
      <c r="B12" s="53">
        <f t="shared" si="1"/>
        <v>43628</v>
      </c>
      <c r="C12" s="43"/>
      <c r="D12" s="45">
        <v>0.42708333333333331</v>
      </c>
      <c r="E12" s="46">
        <v>0.5</v>
      </c>
      <c r="F12" s="46">
        <v>0.54166666666666663</v>
      </c>
      <c r="G12" s="56">
        <v>0.83333333333333337</v>
      </c>
      <c r="H12" s="90">
        <f t="shared" si="2"/>
        <v>0.36458333333333359</v>
      </c>
      <c r="I12" s="95">
        <f t="shared" si="0"/>
        <v>0.36458333333333359</v>
      </c>
      <c r="J12" s="92">
        <f t="shared" si="3"/>
        <v>0</v>
      </c>
      <c r="K12" s="98">
        <f t="shared" ca="1" si="4"/>
        <v>0</v>
      </c>
      <c r="L12" s="87">
        <f ca="1">(WEEKDAY(B12)=1)*SUM(OFFSET(H12,,,-MIN(ROWS($3:12),7)))</f>
        <v>0</v>
      </c>
      <c r="M12" s="29">
        <f t="shared" ca="1" si="5"/>
        <v>0</v>
      </c>
      <c r="N12" s="30">
        <f t="shared" ca="1" si="6"/>
        <v>0</v>
      </c>
      <c r="O12" s="81">
        <f t="shared" ca="1" si="7"/>
        <v>0</v>
      </c>
      <c r="P12" s="219"/>
    </row>
    <row r="13" spans="1:18" ht="15" x14ac:dyDescent="0.25">
      <c r="A13" s="375"/>
      <c r="B13" s="53">
        <f t="shared" si="1"/>
        <v>43629</v>
      </c>
      <c r="C13" s="43"/>
      <c r="D13" s="45">
        <v>0.375</v>
      </c>
      <c r="E13" s="46">
        <v>0.52083333333333337</v>
      </c>
      <c r="F13" s="46">
        <v>0.5625</v>
      </c>
      <c r="G13" s="56">
        <v>0.60416666666666663</v>
      </c>
      <c r="H13" s="90">
        <f t="shared" si="2"/>
        <v>0.1875</v>
      </c>
      <c r="I13" s="95">
        <f t="shared" si="0"/>
        <v>0.1875</v>
      </c>
      <c r="J13" s="92">
        <f t="shared" si="3"/>
        <v>0</v>
      </c>
      <c r="K13" s="98">
        <f t="shared" ca="1" si="4"/>
        <v>0</v>
      </c>
      <c r="L13" s="87">
        <f ca="1">(WEEKDAY(B13)=1)*SUM(OFFSET(H13,,,-MIN(ROWS($3:13),7)))</f>
        <v>0</v>
      </c>
      <c r="M13" s="29">
        <f t="shared" ca="1" si="5"/>
        <v>0</v>
      </c>
      <c r="N13" s="30">
        <f t="shared" ca="1" si="6"/>
        <v>0</v>
      </c>
      <c r="O13" s="81">
        <f t="shared" ca="1" si="7"/>
        <v>0</v>
      </c>
      <c r="P13" s="219"/>
    </row>
    <row r="14" spans="1:18" ht="15" x14ac:dyDescent="0.25">
      <c r="A14" s="375"/>
      <c r="B14" s="53">
        <f t="shared" si="1"/>
        <v>43630</v>
      </c>
      <c r="C14" s="43"/>
      <c r="D14" s="45">
        <v>0.35416666666666669</v>
      </c>
      <c r="E14" s="46">
        <v>0.52083333333333337</v>
      </c>
      <c r="F14" s="46">
        <v>0.5625</v>
      </c>
      <c r="G14" s="198">
        <v>0.75</v>
      </c>
      <c r="H14" s="90">
        <f t="shared" si="2"/>
        <v>0.35416666666666674</v>
      </c>
      <c r="I14" s="95">
        <f t="shared" si="0"/>
        <v>0.35416666666666674</v>
      </c>
      <c r="J14" s="92">
        <f t="shared" si="3"/>
        <v>0</v>
      </c>
      <c r="K14" s="98">
        <f t="shared" ca="1" si="4"/>
        <v>0</v>
      </c>
      <c r="L14" s="87">
        <f ca="1">(WEEKDAY(B14)=1)*SUM(OFFSET(H14,,,-MIN(ROWS($3:14),7)))</f>
        <v>0</v>
      </c>
      <c r="M14" s="29">
        <f t="shared" ca="1" si="5"/>
        <v>0</v>
      </c>
      <c r="N14" s="30">
        <f t="shared" ca="1" si="6"/>
        <v>0</v>
      </c>
      <c r="O14" s="81">
        <f t="shared" ca="1" si="7"/>
        <v>0</v>
      </c>
      <c r="P14" s="219"/>
    </row>
    <row r="15" spans="1:18" ht="15.75" thickBot="1" x14ac:dyDescent="0.3">
      <c r="A15" s="375"/>
      <c r="B15" s="53">
        <f t="shared" si="1"/>
        <v>43631</v>
      </c>
      <c r="C15" s="44"/>
      <c r="D15" s="57"/>
      <c r="E15" s="58"/>
      <c r="F15" s="58"/>
      <c r="G15" s="59"/>
      <c r="H15" s="101">
        <f t="shared" si="2"/>
        <v>0</v>
      </c>
      <c r="I15" s="102">
        <f t="shared" si="0"/>
        <v>0</v>
      </c>
      <c r="J15" s="103">
        <f t="shared" si="3"/>
        <v>0</v>
      </c>
      <c r="K15" s="104">
        <f t="shared" ca="1" si="4"/>
        <v>0</v>
      </c>
      <c r="L15" s="88">
        <f ca="1">(WEEKDAY(B15)=1)*SUM(OFFSET(H15,,,-MIN(ROWS($3:15),7)))</f>
        <v>0</v>
      </c>
      <c r="M15" s="32">
        <f t="shared" ca="1" si="5"/>
        <v>0</v>
      </c>
      <c r="N15" s="33">
        <f t="shared" ca="1" si="6"/>
        <v>0</v>
      </c>
      <c r="O15" s="82">
        <f t="shared" ca="1" si="7"/>
        <v>0</v>
      </c>
      <c r="P15" s="218" t="str">
        <f>IF(H15&lt;&gt;0,"ASTREINTE","")</f>
        <v/>
      </c>
    </row>
    <row r="16" spans="1:18" ht="16.5" thickTop="1" thickBot="1" x14ac:dyDescent="0.3">
      <c r="A16" s="375"/>
      <c r="B16" s="54">
        <f t="shared" si="1"/>
        <v>43632</v>
      </c>
      <c r="C16" s="48"/>
      <c r="D16" s="49"/>
      <c r="E16" s="50"/>
      <c r="F16" s="50"/>
      <c r="G16" s="60"/>
      <c r="H16" s="109">
        <f t="shared" si="2"/>
        <v>0</v>
      </c>
      <c r="I16" s="110">
        <f t="shared" si="0"/>
        <v>0</v>
      </c>
      <c r="J16" s="111">
        <f t="shared" si="3"/>
        <v>0</v>
      </c>
      <c r="K16" s="112">
        <f t="shared" ca="1" si="4"/>
        <v>0</v>
      </c>
      <c r="L16" s="89">
        <f ca="1">(WEEKDAY(B16)=1)*SUM(OFFSET(H16,,,-MIN(ROWS($3:16),7)))</f>
        <v>1.3437500000000004</v>
      </c>
      <c r="M16" s="84">
        <f t="shared" ca="1" si="5"/>
        <v>1.3437500000000004</v>
      </c>
      <c r="N16" s="75">
        <f t="shared" ca="1" si="6"/>
        <v>0</v>
      </c>
      <c r="O16" s="76">
        <f t="shared" ca="1" si="7"/>
        <v>0</v>
      </c>
      <c r="P16" s="218" t="str">
        <f>IF(H16&lt;&gt;0,"ASTREINTE","")</f>
        <v/>
      </c>
    </row>
    <row r="17" spans="1:16" ht="15.75" thickTop="1" x14ac:dyDescent="0.25">
      <c r="A17" s="66"/>
      <c r="B17" s="52">
        <f t="shared" si="1"/>
        <v>43633</v>
      </c>
      <c r="C17" s="61"/>
      <c r="D17" s="231">
        <v>0.33333333333333331</v>
      </c>
      <c r="E17" s="232">
        <v>0.52083333333333337</v>
      </c>
      <c r="F17" s="232">
        <v>0.5625</v>
      </c>
      <c r="G17" s="233">
        <v>0.75</v>
      </c>
      <c r="H17" s="90">
        <f t="shared" si="2"/>
        <v>0.37500000000000022</v>
      </c>
      <c r="I17" s="95">
        <f t="shared" si="0"/>
        <v>0.37500000000000022</v>
      </c>
      <c r="J17" s="92">
        <f t="shared" si="3"/>
        <v>0</v>
      </c>
      <c r="K17" s="98">
        <f t="shared" ca="1" si="4"/>
        <v>0</v>
      </c>
      <c r="L17" s="90">
        <f ca="1">(WEEKDAY(B17)=1)*SUM(OFFSET(H17,,,-MIN(ROWS($3:17),7)))</f>
        <v>0</v>
      </c>
      <c r="M17" s="29">
        <f t="shared" ca="1" si="5"/>
        <v>0</v>
      </c>
      <c r="N17" s="30">
        <f t="shared" ca="1" si="6"/>
        <v>0</v>
      </c>
      <c r="O17" s="81">
        <f t="shared" ca="1" si="7"/>
        <v>0</v>
      </c>
      <c r="P17" s="219"/>
    </row>
    <row r="18" spans="1:16" ht="15" x14ac:dyDescent="0.25">
      <c r="A18" s="66"/>
      <c r="B18" s="53">
        <f t="shared" si="1"/>
        <v>43634</v>
      </c>
      <c r="C18" s="44"/>
      <c r="D18" s="228">
        <v>0.32291666666666669</v>
      </c>
      <c r="E18" s="229">
        <v>0.52083333333333337</v>
      </c>
      <c r="F18" s="229">
        <v>0.54166666666666663</v>
      </c>
      <c r="G18" s="230">
        <v>0.6875</v>
      </c>
      <c r="H18" s="90">
        <f t="shared" si="2"/>
        <v>0.34375000000000011</v>
      </c>
      <c r="I18" s="95">
        <f t="shared" si="0"/>
        <v>0.34375000000000011</v>
      </c>
      <c r="J18" s="92">
        <f t="shared" si="3"/>
        <v>0</v>
      </c>
      <c r="K18" s="98">
        <f t="shared" ca="1" si="4"/>
        <v>0</v>
      </c>
      <c r="L18" s="87">
        <f ca="1">(WEEKDAY(B18)=1)*SUM(OFFSET(H18,,,-MIN(ROWS($3:18),7)))</f>
        <v>0</v>
      </c>
      <c r="M18" s="29">
        <f t="shared" ca="1" si="5"/>
        <v>0</v>
      </c>
      <c r="N18" s="30">
        <f t="shared" ca="1" si="6"/>
        <v>0</v>
      </c>
      <c r="O18" s="81">
        <f t="shared" ca="1" si="7"/>
        <v>0</v>
      </c>
      <c r="P18" s="219"/>
    </row>
    <row r="19" spans="1:16" ht="15" x14ac:dyDescent="0.25">
      <c r="A19" s="66"/>
      <c r="B19" s="53">
        <f t="shared" si="1"/>
        <v>43635</v>
      </c>
      <c r="C19" s="44"/>
      <c r="D19" s="228">
        <v>0.3125</v>
      </c>
      <c r="E19" s="229">
        <v>0.5</v>
      </c>
      <c r="F19" s="229">
        <v>0.5625</v>
      </c>
      <c r="G19" s="230">
        <v>0.60416666666666663</v>
      </c>
      <c r="H19" s="90">
        <f t="shared" si="2"/>
        <v>0.22916666666666652</v>
      </c>
      <c r="I19" s="95">
        <f t="shared" si="0"/>
        <v>0.22916666666666652</v>
      </c>
      <c r="J19" s="92">
        <f t="shared" si="3"/>
        <v>0</v>
      </c>
      <c r="K19" s="98">
        <f t="shared" ca="1" si="4"/>
        <v>0</v>
      </c>
      <c r="L19" s="87">
        <f ca="1">(WEEKDAY(B19)=1)*SUM(OFFSET(H19,,,-MIN(ROWS($3:19),7)))</f>
        <v>0</v>
      </c>
      <c r="M19" s="29">
        <f t="shared" ca="1" si="5"/>
        <v>0</v>
      </c>
      <c r="N19" s="30">
        <f t="shared" ca="1" si="6"/>
        <v>0</v>
      </c>
      <c r="O19" s="81">
        <f t="shared" ca="1" si="7"/>
        <v>0</v>
      </c>
      <c r="P19" s="219"/>
    </row>
    <row r="20" spans="1:16" ht="15" x14ac:dyDescent="0.25">
      <c r="A20" s="66"/>
      <c r="B20" s="53">
        <f t="shared" si="1"/>
        <v>43636</v>
      </c>
      <c r="C20" s="44"/>
      <c r="D20" s="228">
        <v>0.32291666666666669</v>
      </c>
      <c r="E20" s="229">
        <v>0.5</v>
      </c>
      <c r="F20" s="229">
        <v>0.54166666666666663</v>
      </c>
      <c r="G20" s="230">
        <v>0.70833333333333337</v>
      </c>
      <c r="H20" s="90">
        <f t="shared" si="2"/>
        <v>0.34375000000000011</v>
      </c>
      <c r="I20" s="95">
        <f t="shared" si="0"/>
        <v>0.34375000000000011</v>
      </c>
      <c r="J20" s="92">
        <f t="shared" si="3"/>
        <v>0</v>
      </c>
      <c r="K20" s="98">
        <f t="shared" ca="1" si="4"/>
        <v>0</v>
      </c>
      <c r="L20" s="87">
        <f ca="1">(WEEKDAY(B20)=1)*SUM(OFFSET(H20,,,-MIN(ROWS($3:20),7)))</f>
        <v>0</v>
      </c>
      <c r="M20" s="29">
        <f t="shared" ca="1" si="5"/>
        <v>0</v>
      </c>
      <c r="N20" s="30">
        <f t="shared" ca="1" si="6"/>
        <v>0</v>
      </c>
      <c r="O20" s="81">
        <f t="shared" ca="1" si="7"/>
        <v>0</v>
      </c>
      <c r="P20" s="219"/>
    </row>
    <row r="21" spans="1:16" ht="15" x14ac:dyDescent="0.25">
      <c r="A21" s="66"/>
      <c r="B21" s="53">
        <f t="shared" si="1"/>
        <v>43637</v>
      </c>
      <c r="C21" s="44"/>
      <c r="D21" s="228">
        <v>0.3611111111111111</v>
      </c>
      <c r="E21" s="229">
        <v>0.5</v>
      </c>
      <c r="F21" s="229"/>
      <c r="G21" s="230"/>
      <c r="H21" s="90">
        <f t="shared" si="2"/>
        <v>0.1388888888888889</v>
      </c>
      <c r="I21" s="95">
        <f t="shared" si="0"/>
        <v>0.1388888888888889</v>
      </c>
      <c r="J21" s="92">
        <f t="shared" si="3"/>
        <v>0</v>
      </c>
      <c r="K21" s="98">
        <f t="shared" ca="1" si="4"/>
        <v>0</v>
      </c>
      <c r="L21" s="87">
        <f ca="1">(WEEKDAY(B21)=1)*SUM(OFFSET(H21,,,-MIN(ROWS($3:21),7)))</f>
        <v>0</v>
      </c>
      <c r="M21" s="29">
        <f t="shared" ca="1" si="5"/>
        <v>0</v>
      </c>
      <c r="N21" s="30">
        <f t="shared" ca="1" si="6"/>
        <v>0</v>
      </c>
      <c r="O21" s="81">
        <f t="shared" ca="1" si="7"/>
        <v>0</v>
      </c>
      <c r="P21" s="219"/>
    </row>
    <row r="22" spans="1:16" ht="15.75" thickBot="1" x14ac:dyDescent="0.3">
      <c r="A22" s="66"/>
      <c r="B22" s="53">
        <f t="shared" si="1"/>
        <v>43638</v>
      </c>
      <c r="C22" s="44"/>
      <c r="D22" s="57"/>
      <c r="E22" s="58"/>
      <c r="F22" s="58"/>
      <c r="G22" s="59"/>
      <c r="H22" s="101">
        <f t="shared" si="2"/>
        <v>0</v>
      </c>
      <c r="I22" s="102">
        <f t="shared" si="0"/>
        <v>0</v>
      </c>
      <c r="J22" s="103">
        <f t="shared" si="3"/>
        <v>0</v>
      </c>
      <c r="K22" s="104">
        <f t="shared" ca="1" si="4"/>
        <v>0</v>
      </c>
      <c r="L22" s="88">
        <f ca="1">(WEEKDAY(B22)=1)*SUM(OFFSET(H22,,,-MIN(ROWS($3:22),7)))</f>
        <v>0</v>
      </c>
      <c r="M22" s="32">
        <f t="shared" ca="1" si="5"/>
        <v>0</v>
      </c>
      <c r="N22" s="33">
        <f t="shared" ca="1" si="6"/>
        <v>0</v>
      </c>
      <c r="O22" s="82">
        <f t="shared" ca="1" si="7"/>
        <v>0</v>
      </c>
      <c r="P22" s="218" t="str">
        <f>IF(H22&lt;&gt;0,"ASTREINTE","")</f>
        <v/>
      </c>
    </row>
    <row r="23" spans="1:16" ht="16.5" thickTop="1" thickBot="1" x14ac:dyDescent="0.3">
      <c r="A23" s="66"/>
      <c r="B23" s="54">
        <f t="shared" si="1"/>
        <v>43639</v>
      </c>
      <c r="C23" s="48"/>
      <c r="D23" s="49"/>
      <c r="E23" s="50"/>
      <c r="F23" s="50"/>
      <c r="G23" s="60"/>
      <c r="H23" s="109">
        <f t="shared" si="2"/>
        <v>0</v>
      </c>
      <c r="I23" s="110">
        <f t="shared" si="0"/>
        <v>0</v>
      </c>
      <c r="J23" s="111">
        <f t="shared" si="3"/>
        <v>0</v>
      </c>
      <c r="K23" s="113">
        <f t="shared" ca="1" si="4"/>
        <v>0</v>
      </c>
      <c r="L23" s="89">
        <f ca="1">(WEEKDAY(B23)=1)*SUM(OFFSET(H23,,,-MIN(ROWS($3:23),7)))</f>
        <v>1.4305555555555558</v>
      </c>
      <c r="M23" s="84">
        <f t="shared" ca="1" si="5"/>
        <v>1.4305555555555558</v>
      </c>
      <c r="N23" s="75">
        <f t="shared" ca="1" si="6"/>
        <v>0</v>
      </c>
      <c r="O23" s="76">
        <f t="shared" ca="1" si="7"/>
        <v>0</v>
      </c>
      <c r="P23" s="218" t="str">
        <f>IF(H23&lt;&gt;0,"ASTREINTE","")</f>
        <v/>
      </c>
    </row>
    <row r="24" spans="1:16" ht="15.75" thickTop="1" x14ac:dyDescent="0.25">
      <c r="A24" s="66"/>
      <c r="B24" s="52">
        <f t="shared" si="1"/>
        <v>43640</v>
      </c>
      <c r="C24" s="61"/>
      <c r="D24" s="62"/>
      <c r="E24" s="63"/>
      <c r="F24" s="63"/>
      <c r="G24" s="64"/>
      <c r="H24" s="90">
        <f t="shared" si="2"/>
        <v>0</v>
      </c>
      <c r="I24" s="95">
        <f t="shared" si="0"/>
        <v>0</v>
      </c>
      <c r="J24" s="92">
        <f t="shared" si="3"/>
        <v>0</v>
      </c>
      <c r="K24" s="98">
        <f t="shared" ca="1" si="4"/>
        <v>0</v>
      </c>
      <c r="L24" s="90">
        <f ca="1">(WEEKDAY(B24)=1)*SUM(OFFSET(H24,,,-MIN(ROWS($3:24),7)))</f>
        <v>0</v>
      </c>
      <c r="M24" s="29">
        <f t="shared" ca="1" si="5"/>
        <v>0</v>
      </c>
      <c r="N24" s="30">
        <f t="shared" ca="1" si="6"/>
        <v>0</v>
      </c>
      <c r="O24" s="81">
        <f t="shared" ca="1" si="7"/>
        <v>0</v>
      </c>
      <c r="P24" s="219"/>
    </row>
    <row r="25" spans="1:16" ht="15" x14ac:dyDescent="0.25">
      <c r="A25" s="66"/>
      <c r="B25" s="53">
        <f t="shared" si="1"/>
        <v>43641</v>
      </c>
      <c r="C25" s="44"/>
      <c r="D25" s="57"/>
      <c r="E25" s="58"/>
      <c r="F25" s="58"/>
      <c r="G25" s="59"/>
      <c r="H25" s="90">
        <f t="shared" si="2"/>
        <v>0</v>
      </c>
      <c r="I25" s="95">
        <f t="shared" si="0"/>
        <v>0</v>
      </c>
      <c r="J25" s="92">
        <f t="shared" si="3"/>
        <v>0</v>
      </c>
      <c r="K25" s="98">
        <f t="shared" ca="1" si="4"/>
        <v>0</v>
      </c>
      <c r="L25" s="87">
        <f ca="1">(WEEKDAY(B25)=1)*SUM(OFFSET(H25,,,-MIN(ROWS($3:25),7)))</f>
        <v>0</v>
      </c>
      <c r="M25" s="29">
        <f t="shared" ca="1" si="5"/>
        <v>0</v>
      </c>
      <c r="N25" s="30">
        <f t="shared" ca="1" si="6"/>
        <v>0</v>
      </c>
      <c r="O25" s="81">
        <f t="shared" ca="1" si="7"/>
        <v>0</v>
      </c>
      <c r="P25" s="219"/>
    </row>
    <row r="26" spans="1:16" ht="15" x14ac:dyDescent="0.25">
      <c r="A26" s="66"/>
      <c r="B26" s="53">
        <f t="shared" si="1"/>
        <v>43642</v>
      </c>
      <c r="C26" s="44"/>
      <c r="D26" s="57"/>
      <c r="E26" s="58"/>
      <c r="F26" s="58"/>
      <c r="G26" s="59"/>
      <c r="H26" s="90">
        <f t="shared" si="2"/>
        <v>0</v>
      </c>
      <c r="I26" s="95">
        <f t="shared" si="0"/>
        <v>0</v>
      </c>
      <c r="J26" s="92">
        <f t="shared" si="3"/>
        <v>0</v>
      </c>
      <c r="K26" s="98">
        <f t="shared" ca="1" si="4"/>
        <v>0</v>
      </c>
      <c r="L26" s="87">
        <f ca="1">(WEEKDAY(B26)=1)*SUM(OFFSET(H26,,,-MIN(ROWS($3:26),7)))</f>
        <v>0</v>
      </c>
      <c r="M26" s="29">
        <f t="shared" ca="1" si="5"/>
        <v>0</v>
      </c>
      <c r="N26" s="30">
        <f t="shared" ca="1" si="6"/>
        <v>0</v>
      </c>
      <c r="O26" s="81">
        <f t="shared" ca="1" si="7"/>
        <v>0</v>
      </c>
      <c r="P26" s="219"/>
    </row>
    <row r="27" spans="1:16" ht="15" x14ac:dyDescent="0.25">
      <c r="A27" s="66"/>
      <c r="B27" s="53">
        <f t="shared" si="1"/>
        <v>43643</v>
      </c>
      <c r="C27" s="44"/>
      <c r="D27" s="57"/>
      <c r="E27" s="58"/>
      <c r="F27" s="58"/>
      <c r="G27" s="59"/>
      <c r="H27" s="90">
        <f t="shared" si="2"/>
        <v>0</v>
      </c>
      <c r="I27" s="95">
        <f t="shared" si="0"/>
        <v>0</v>
      </c>
      <c r="J27" s="92">
        <f t="shared" si="3"/>
        <v>0</v>
      </c>
      <c r="K27" s="98">
        <f t="shared" ca="1" si="4"/>
        <v>0</v>
      </c>
      <c r="L27" s="87">
        <f ca="1">(WEEKDAY(B27)=1)*SUM(OFFSET(H27,,,-MIN(ROWS($3:27),7)))</f>
        <v>0</v>
      </c>
      <c r="M27" s="29">
        <f t="shared" ca="1" si="5"/>
        <v>0</v>
      </c>
      <c r="N27" s="30">
        <f t="shared" ca="1" si="6"/>
        <v>0</v>
      </c>
      <c r="O27" s="81">
        <f t="shared" ca="1" si="7"/>
        <v>0</v>
      </c>
      <c r="P27" s="219"/>
    </row>
    <row r="28" spans="1:16" ht="15" x14ac:dyDescent="0.25">
      <c r="A28" s="66"/>
      <c r="B28" s="53">
        <f t="shared" si="1"/>
        <v>43644</v>
      </c>
      <c r="C28" s="44"/>
      <c r="D28" s="57"/>
      <c r="E28" s="58"/>
      <c r="F28" s="58"/>
      <c r="G28" s="59"/>
      <c r="H28" s="90">
        <f t="shared" si="2"/>
        <v>0</v>
      </c>
      <c r="I28" s="95">
        <f t="shared" si="0"/>
        <v>0</v>
      </c>
      <c r="J28" s="92">
        <f t="shared" si="3"/>
        <v>0</v>
      </c>
      <c r="K28" s="98">
        <f t="shared" ca="1" si="4"/>
        <v>0</v>
      </c>
      <c r="L28" s="87">
        <f ca="1">(WEEKDAY(B28)=1)*SUM(OFFSET(H28,,,-MIN(ROWS($3:28),7)))</f>
        <v>0</v>
      </c>
      <c r="M28" s="29">
        <f t="shared" ca="1" si="5"/>
        <v>0</v>
      </c>
      <c r="N28" s="30">
        <f t="shared" ca="1" si="6"/>
        <v>0</v>
      </c>
      <c r="O28" s="81">
        <f t="shared" ca="1" si="7"/>
        <v>0</v>
      </c>
      <c r="P28" s="219"/>
    </row>
    <row r="29" spans="1:16" ht="15.75" thickBot="1" x14ac:dyDescent="0.3">
      <c r="A29" s="66"/>
      <c r="B29" s="53">
        <f t="shared" si="1"/>
        <v>43645</v>
      </c>
      <c r="C29" s="44"/>
      <c r="D29" s="57"/>
      <c r="E29" s="58"/>
      <c r="F29" s="58"/>
      <c r="G29" s="59"/>
      <c r="H29" s="101">
        <f t="shared" si="2"/>
        <v>0</v>
      </c>
      <c r="I29" s="102">
        <f t="shared" si="0"/>
        <v>0</v>
      </c>
      <c r="J29" s="103">
        <f t="shared" si="3"/>
        <v>0</v>
      </c>
      <c r="K29" s="104">
        <f t="shared" ca="1" si="4"/>
        <v>0</v>
      </c>
      <c r="L29" s="88">
        <f ca="1">(WEEKDAY(B29)=1)*SUM(OFFSET(H29,,,-MIN(ROWS($3:29),7)))</f>
        <v>0</v>
      </c>
      <c r="M29" s="32">
        <f t="shared" ca="1" si="5"/>
        <v>0</v>
      </c>
      <c r="N29" s="33">
        <f t="shared" ca="1" si="6"/>
        <v>0</v>
      </c>
      <c r="O29" s="82">
        <f t="shared" ca="1" si="7"/>
        <v>0</v>
      </c>
      <c r="P29" s="218" t="str">
        <f>IF(H29&lt;&gt;0,"ASTREINTE","")</f>
        <v/>
      </c>
    </row>
    <row r="30" spans="1:16" ht="16.5" thickTop="1" thickBot="1" x14ac:dyDescent="0.3">
      <c r="A30" s="66"/>
      <c r="B30" s="54">
        <f t="shared" si="1"/>
        <v>43646</v>
      </c>
      <c r="C30" s="48"/>
      <c r="D30" s="49"/>
      <c r="E30" s="50"/>
      <c r="F30" s="50"/>
      <c r="G30" s="60"/>
      <c r="H30" s="109">
        <f t="shared" si="2"/>
        <v>0</v>
      </c>
      <c r="I30" s="110">
        <f t="shared" si="0"/>
        <v>0</v>
      </c>
      <c r="J30" s="111">
        <f t="shared" si="3"/>
        <v>0</v>
      </c>
      <c r="K30" s="113">
        <f t="shared" ca="1" si="4"/>
        <v>0</v>
      </c>
      <c r="L30" s="89">
        <f ca="1">(WEEKDAY(B30)=1)*SUM(OFFSET(H30,,,-MIN(ROWS($3:30),7)))</f>
        <v>0</v>
      </c>
      <c r="M30" s="84">
        <f t="shared" ca="1" si="5"/>
        <v>0</v>
      </c>
      <c r="N30" s="75">
        <f t="shared" ca="1" si="6"/>
        <v>0</v>
      </c>
      <c r="O30" s="76">
        <f t="shared" ca="1" si="7"/>
        <v>0</v>
      </c>
      <c r="P30" s="218" t="str">
        <f>IF(H30&lt;&gt;0,"ASTREINTE","")</f>
        <v/>
      </c>
    </row>
    <row r="31" spans="1:16" ht="15.75" thickTop="1" x14ac:dyDescent="0.25">
      <c r="A31" s="66"/>
      <c r="B31" s="52">
        <f t="shared" si="1"/>
        <v>43647</v>
      </c>
      <c r="C31" s="61"/>
      <c r="D31" s="62">
        <v>0.34375</v>
      </c>
      <c r="E31" s="63">
        <v>0.52083333333333337</v>
      </c>
      <c r="F31" s="63">
        <v>0.5625</v>
      </c>
      <c r="G31" s="64">
        <v>0.77083333333333337</v>
      </c>
      <c r="H31" s="90">
        <f t="shared" si="2"/>
        <v>0.38541666666666674</v>
      </c>
      <c r="I31" s="95">
        <f t="shared" si="0"/>
        <v>0.38541666666666674</v>
      </c>
      <c r="J31" s="92">
        <f t="shared" si="3"/>
        <v>0</v>
      </c>
      <c r="K31" s="98">
        <f t="shared" ca="1" si="4"/>
        <v>0</v>
      </c>
      <c r="L31" s="90">
        <f ca="1">(WEEKDAY(B31)=1)*SUM(OFFSET(H31,,,-MIN(ROWS($3:31),7)))</f>
        <v>0</v>
      </c>
      <c r="M31" s="29">
        <f t="shared" ca="1" si="5"/>
        <v>0</v>
      </c>
      <c r="N31" s="30">
        <f t="shared" ca="1" si="6"/>
        <v>0</v>
      </c>
      <c r="O31" s="81">
        <f t="shared" ca="1" si="7"/>
        <v>0</v>
      </c>
      <c r="P31" s="218"/>
    </row>
    <row r="32" spans="1:16" ht="15" x14ac:dyDescent="0.25">
      <c r="A32" s="66"/>
      <c r="B32" s="53">
        <f t="shared" si="1"/>
        <v>43648</v>
      </c>
      <c r="C32" s="44"/>
      <c r="D32" s="57">
        <v>0.34375</v>
      </c>
      <c r="E32" s="58">
        <v>0.52083333333333337</v>
      </c>
      <c r="F32" s="58"/>
      <c r="G32" s="59"/>
      <c r="H32" s="90">
        <f t="shared" si="2"/>
        <v>0.17708333333333337</v>
      </c>
      <c r="I32" s="95">
        <f t="shared" si="0"/>
        <v>0.17708333333333337</v>
      </c>
      <c r="J32" s="92">
        <f t="shared" si="3"/>
        <v>0</v>
      </c>
      <c r="K32" s="98">
        <f t="shared" ca="1" si="4"/>
        <v>0</v>
      </c>
      <c r="L32" s="87">
        <f ca="1">(WEEKDAY(B32)=1)*SUM(OFFSET(H32,,,-MIN(ROWS($3:32),7)))</f>
        <v>0</v>
      </c>
      <c r="M32" s="29">
        <f t="shared" ca="1" si="5"/>
        <v>0</v>
      </c>
      <c r="N32" s="30">
        <f t="shared" ca="1" si="6"/>
        <v>0</v>
      </c>
      <c r="O32" s="81">
        <f t="shared" ca="1" si="7"/>
        <v>0</v>
      </c>
      <c r="P32" s="219"/>
    </row>
    <row r="33" spans="1:16" ht="15" x14ac:dyDescent="0.25">
      <c r="A33" s="66"/>
      <c r="B33" s="53">
        <f t="shared" si="1"/>
        <v>43649</v>
      </c>
      <c r="C33" s="44"/>
      <c r="D33" s="57"/>
      <c r="E33" s="58"/>
      <c r="F33" s="58"/>
      <c r="G33" s="59"/>
      <c r="H33" s="90">
        <f t="shared" si="2"/>
        <v>0</v>
      </c>
      <c r="I33" s="95">
        <f t="shared" si="0"/>
        <v>0</v>
      </c>
      <c r="J33" s="92">
        <f t="shared" si="3"/>
        <v>0</v>
      </c>
      <c r="K33" s="98">
        <f t="shared" ca="1" si="4"/>
        <v>0</v>
      </c>
      <c r="L33" s="87">
        <f ca="1">(WEEKDAY(B33)=1)*SUM(OFFSET(H33,,,-MIN(ROWS($3:33),7)))</f>
        <v>0</v>
      </c>
      <c r="M33" s="29">
        <f t="shared" ca="1" si="5"/>
        <v>0</v>
      </c>
      <c r="N33" s="30">
        <f t="shared" ca="1" si="6"/>
        <v>0</v>
      </c>
      <c r="O33" s="81">
        <f t="shared" ca="1" si="7"/>
        <v>0</v>
      </c>
      <c r="P33" s="219"/>
    </row>
    <row r="34" spans="1:16" ht="15" x14ac:dyDescent="0.25">
      <c r="A34" s="66"/>
      <c r="B34" s="53">
        <f t="shared" si="1"/>
        <v>43650</v>
      </c>
      <c r="C34" s="44"/>
      <c r="D34" s="57"/>
      <c r="E34" s="58"/>
      <c r="F34" s="58"/>
      <c r="G34" s="59"/>
      <c r="H34" s="90">
        <f t="shared" si="2"/>
        <v>0</v>
      </c>
      <c r="I34" s="95">
        <f t="shared" si="0"/>
        <v>0</v>
      </c>
      <c r="J34" s="92">
        <f t="shared" si="3"/>
        <v>0</v>
      </c>
      <c r="K34" s="98">
        <f t="shared" ca="1" si="4"/>
        <v>0</v>
      </c>
      <c r="L34" s="87">
        <f ca="1">(WEEKDAY(B34)=1)*SUM(OFFSET(H34,,,-MIN(ROWS($3:34),7)))</f>
        <v>0</v>
      </c>
      <c r="M34" s="29">
        <f t="shared" ca="1" si="5"/>
        <v>0</v>
      </c>
      <c r="N34" s="30">
        <f t="shared" ca="1" si="6"/>
        <v>0</v>
      </c>
      <c r="O34" s="81">
        <f t="shared" ca="1" si="7"/>
        <v>0</v>
      </c>
      <c r="P34" s="219"/>
    </row>
    <row r="35" spans="1:16" ht="15" x14ac:dyDescent="0.25">
      <c r="A35" s="66"/>
      <c r="B35" s="53">
        <f t="shared" si="1"/>
        <v>43651</v>
      </c>
      <c r="C35" s="44"/>
      <c r="D35" s="57"/>
      <c r="E35" s="58"/>
      <c r="F35" s="58"/>
      <c r="G35" s="59"/>
      <c r="H35" s="90">
        <f t="shared" si="2"/>
        <v>0</v>
      </c>
      <c r="I35" s="95">
        <f t="shared" si="0"/>
        <v>0</v>
      </c>
      <c r="J35" s="92">
        <f t="shared" si="3"/>
        <v>0</v>
      </c>
      <c r="K35" s="98">
        <f t="shared" ca="1" si="4"/>
        <v>0</v>
      </c>
      <c r="L35" s="87">
        <f ca="1">(WEEKDAY(B35)=1)*SUM(OFFSET(H35,,,-MIN(ROWS($3:35),7)))</f>
        <v>0</v>
      </c>
      <c r="M35" s="29">
        <f t="shared" ca="1" si="5"/>
        <v>0</v>
      </c>
      <c r="N35" s="30">
        <f t="shared" ca="1" si="6"/>
        <v>0</v>
      </c>
      <c r="O35" s="81">
        <f t="shared" ca="1" si="7"/>
        <v>0</v>
      </c>
      <c r="P35" s="219"/>
    </row>
    <row r="36" spans="1:16" ht="15.75" thickBot="1" x14ac:dyDescent="0.3">
      <c r="A36" s="66"/>
      <c r="B36" s="53">
        <f t="shared" si="1"/>
        <v>43652</v>
      </c>
      <c r="C36" s="44"/>
      <c r="D36" s="57"/>
      <c r="E36" s="58"/>
      <c r="F36" s="58"/>
      <c r="G36" s="59"/>
      <c r="H36" s="101">
        <f t="shared" si="2"/>
        <v>0</v>
      </c>
      <c r="I36" s="102">
        <f t="shared" si="0"/>
        <v>0</v>
      </c>
      <c r="J36" s="103">
        <f t="shared" si="3"/>
        <v>0</v>
      </c>
      <c r="K36" s="104">
        <f t="shared" ca="1" si="4"/>
        <v>0</v>
      </c>
      <c r="L36" s="88">
        <f ca="1">(WEEKDAY(B36)=1)*SUM(OFFSET(H36,,,-MIN(ROWS($3:36),7)))</f>
        <v>0</v>
      </c>
      <c r="M36" s="32">
        <f t="shared" ca="1" si="5"/>
        <v>0</v>
      </c>
      <c r="N36" s="33">
        <f t="shared" ca="1" si="6"/>
        <v>0</v>
      </c>
      <c r="O36" s="83">
        <f t="shared" ca="1" si="7"/>
        <v>0</v>
      </c>
      <c r="P36" s="218" t="str">
        <f>IF(H36&lt;&gt;0,"ASTREINTE","")</f>
        <v/>
      </c>
    </row>
    <row r="37" spans="1:16" ht="16.5" thickTop="1" thickBot="1" x14ac:dyDescent="0.3">
      <c r="A37" s="66"/>
      <c r="B37" s="65">
        <f t="shared" si="1"/>
        <v>43653</v>
      </c>
      <c r="C37" s="44"/>
      <c r="D37" s="57"/>
      <c r="E37" s="58"/>
      <c r="F37" s="58"/>
      <c r="G37" s="59"/>
      <c r="H37" s="109">
        <f t="shared" si="2"/>
        <v>0</v>
      </c>
      <c r="I37" s="110">
        <f t="shared" si="0"/>
        <v>0</v>
      </c>
      <c r="J37" s="111">
        <f t="shared" si="3"/>
        <v>0</v>
      </c>
      <c r="K37" s="113">
        <f t="shared" ca="1" si="4"/>
        <v>0</v>
      </c>
      <c r="L37" s="89">
        <f ca="1">(WEEKDAY(B37)=1)*SUM(OFFSET(H37,,,-MIN(ROWS($3:37),7)))</f>
        <v>0.56250000000000011</v>
      </c>
      <c r="M37" s="84">
        <f t="shared" ca="1" si="5"/>
        <v>0.56250000000000011</v>
      </c>
      <c r="N37" s="75">
        <f t="shared" ca="1" si="6"/>
        <v>0</v>
      </c>
      <c r="O37" s="76">
        <f t="shared" ca="1" si="7"/>
        <v>0</v>
      </c>
      <c r="P37" s="218" t="str">
        <f>IF(H37&lt;&gt;0,"ASTREINTE","")</f>
        <v/>
      </c>
    </row>
    <row r="38" spans="1:16" ht="16.5" thickTop="1" thickBot="1" x14ac:dyDescent="0.3">
      <c r="A38" s="66"/>
      <c r="B38" s="22" t="s">
        <v>12</v>
      </c>
      <c r="C38" s="23"/>
      <c r="D38" s="23"/>
      <c r="E38" s="23"/>
      <c r="F38" s="23"/>
      <c r="G38" s="23"/>
      <c r="H38" s="24">
        <f t="shared" ref="H38:O38" si="8">SUM(H3:H37)</f>
        <v>4.7638888888888902</v>
      </c>
      <c r="I38" s="24">
        <f t="shared" si="8"/>
        <v>4.7638888888888902</v>
      </c>
      <c r="J38" s="24">
        <f t="shared" si="8"/>
        <v>0</v>
      </c>
      <c r="K38" s="24">
        <f t="shared" ca="1" si="8"/>
        <v>0</v>
      </c>
      <c r="L38" s="77">
        <f ca="1">SUM(L3:L37)</f>
        <v>4.7638888888888893</v>
      </c>
      <c r="M38" s="77">
        <f t="shared" ca="1" si="8"/>
        <v>4.7638888888888893</v>
      </c>
      <c r="N38" s="77">
        <f t="shared" ca="1" si="8"/>
        <v>0</v>
      </c>
      <c r="O38" s="78">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4.7638888888888902</v>
      </c>
      <c r="I40" s="370">
        <f>SUM(I38:J38)</f>
        <v>4.7638888888888902</v>
      </c>
      <c r="J40" s="371"/>
      <c r="K40" s="28"/>
      <c r="L40" s="12">
        <f ca="1">L38</f>
        <v>4.7638888888888893</v>
      </c>
      <c r="M40" s="370">
        <f ca="1">SUM(M38:O38)</f>
        <v>4.7638888888888893</v>
      </c>
      <c r="N40" s="372"/>
      <c r="O40" s="373"/>
    </row>
    <row r="41" spans="1:16" ht="13.5" thickTop="1" x14ac:dyDescent="0.25"/>
  </sheetData>
  <mergeCells count="3">
    <mergeCell ref="A3:A16"/>
    <mergeCell ref="I40:J40"/>
    <mergeCell ref="M40:O40"/>
  </mergeCells>
  <conditionalFormatting sqref="B31:K37">
    <cfRule type="expression" dxfId="66" priority="5">
      <formula>MONTH($B$34)&lt;&gt;MONTH($B$22)</formula>
    </cfRule>
  </conditionalFormatting>
  <conditionalFormatting sqref="B3:K37">
    <cfRule type="expression" dxfId="65" priority="6">
      <formula>WEEKDAY($B3)=1</formula>
    </cfRule>
  </conditionalFormatting>
  <conditionalFormatting sqref="C3:C11 C13:C15 C20:C29 C17:C18 C31:C37">
    <cfRule type="expression" dxfId="64" priority="4">
      <formula>AND(COUNTIF(Fer,B3)=0,C3&lt;&gt;"")</formula>
    </cfRule>
  </conditionalFormatting>
  <conditionalFormatting sqref="B3:C15 B17:C29 B31:C37">
    <cfRule type="expression" dxfId="63" priority="3">
      <formula>COUNTIF(Fer,$B3)</formula>
    </cfRule>
  </conditionalFormatting>
  <conditionalFormatting sqref="B3:K15 B17:K29 B31:K37">
    <cfRule type="expression" dxfId="62" priority="2">
      <formula>NOT(MOD(ROW(),2))</formula>
    </cfRule>
  </conditionalFormatting>
  <conditionalFormatting sqref="P3:P37">
    <cfRule type="expression" dxfId="61"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2839F2-7F5F-403F-BD6B-F2036875B4D5}">
  <sheetPr codeName="Feuil4"/>
  <dimension ref="A1:R41"/>
  <sheetViews>
    <sheetView zoomScale="98" zoomScaleNormal="98" workbookViewId="0">
      <pane xSplit="1" ySplit="2" topLeftCell="B12" activePane="bottomRight" state="frozen"/>
      <selection pane="topRight" activeCell="B1" sqref="B1"/>
      <selection pane="bottomLeft" activeCell="A3" sqref="A3"/>
      <selection pane="bottomRight" activeCell="D31" sqref="D31:G37"/>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6.083333333333341</v>
      </c>
      <c r="E1" s="36"/>
      <c r="F1" s="35" t="s">
        <v>30</v>
      </c>
      <c r="G1" s="194">
        <f ca="1">O38/"1:"</f>
        <v>0</v>
      </c>
      <c r="H1" s="36"/>
      <c r="I1" s="37" t="s">
        <v>32</v>
      </c>
      <c r="J1" s="37"/>
      <c r="K1" s="195">
        <f>J38/"1:"</f>
        <v>0.16666666666666607</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customHeight="1" thickTop="1" x14ac:dyDescent="0.2">
      <c r="A3" s="374" t="str">
        <f ca="1">MID(CELL("filename",A1),FIND("]",CELL("filename",A1))+1,32)</f>
        <v>REMY</v>
      </c>
      <c r="B3" s="52">
        <f>IF(OR(
DAY(EOMONTH(A2,-1))-DAY(DATE(YEAR(A2),MONTH(A2),0)+2-WEEKDAY(DATE(YEAR(A2),MONTH(A2),0)))&lt;3,
DAY(EOMONTH(A2,-1))-DAY(DATE(YEAR(A2),MONTH(A2),0)+2-WEEKDAY(DATE(YEAR(A2),MONTH(A2),0)))&gt;7),
DATE(YEAR(A2),MONTH(A2),0)+2-WEEKDAY(DATE(YEAR(A2),MONTH(A2),0)),
DATE(YEAR(A2),MONTH(A2),0)+2-WEEKDAY(DATE(YEAR(A2),MONTH(A2),0))+7)</f>
        <v>43619</v>
      </c>
      <c r="C3" s="39"/>
      <c r="D3" s="40">
        <v>0.33333333333333331</v>
      </c>
      <c r="E3" s="41">
        <v>0.55555555555555558</v>
      </c>
      <c r="F3" s="41">
        <v>0.59722222222222221</v>
      </c>
      <c r="G3" s="42">
        <v>0.84027777777777779</v>
      </c>
      <c r="H3" s="96">
        <f>MAX(MOD(($E3+$G3-$D3-$F3),1),C3*HF)</f>
        <v>0.46527777777777801</v>
      </c>
      <c r="I3" s="94">
        <f t="shared" ref="I3:I37" si="0">$H3-$J3</f>
        <v>0.45833333333333359</v>
      </c>
      <c r="J3" s="91">
        <f>($D3&lt;&gt;"")*(MAX(0,MIN($E3,HJ)-IF($E3&gt;$D3,$D3,MIN(0,$D3-HJ)))+MAX(0,1-MAX(HN,$D3)-IF($E3&gt;$D3,1-$E3,MIN(0,HN-$E3))))
+($F3&lt;&gt;"")*(MAX(0,MIN($G3,HJ)-IF($G3&gt;$F3,$F3,MIN(0,$F3-HJ)))+MAX(0,1-MAX(HN,$F3)-IF($G3&gt;$F3,1-$G3,MIN(0,HN-$G3))))</f>
        <v>6.9444444444444198E-3</v>
      </c>
      <c r="K3" s="98">
        <f ca="1">MAX(COUNTIF(Fer,B3)*($E3&lt;$D3)*($E3-MIN(0,$D3))
+COUNTIF(Fer,B3)*($F3&lt;$E3)*($G3-$F3)
+COUNTIF(Fer,B3)*($F3&gt;$E3)*($G3&lt;$F3)*($G3-MIN($F3,0))
+COUNTIF(Fer,B3)*($E3&gt;$D3)*(MIN($E3,1)-$D3)
+COUNTIF(Fer,B3)*($E3&lt;$D3)*(MAX($E3,1)-$D3)
+COUNTIF(Fer,B3)*($G3&gt;$F3)*($F3&gt;$E3)*(MIN($G3,1)-$F3)
+COUNTIF(Fer,B3)*($G3&lt;$F3)*($F3&gt;$E3)*(MAX($G3,1)-$F3),
(WEEKDAY(B3)=1)*H3,C3*HF)</f>
        <v>0</v>
      </c>
      <c r="L3" s="86">
        <f ca="1">(WEEKDAY(B3)=1)*SUM(OFFSET(H3,,,-MIN(ROWS($3:3),7)))</f>
        <v>0</v>
      </c>
      <c r="M3" s="29">
        <f ca="1">(WEEKDAY(B3)=1)*MIN(HS_1,L3)</f>
        <v>0</v>
      </c>
      <c r="N3" s="30">
        <f ca="1">(WEEKDAY(B3)=1)*MIN(HS_2-HS_1,L3-M3)</f>
        <v>0</v>
      </c>
      <c r="O3" s="80">
        <f ca="1">(WEEKDAY(B3)=1)*L3-M3-N3</f>
        <v>0</v>
      </c>
      <c r="P3" s="215"/>
      <c r="Q3" s="13" t="s">
        <v>8</v>
      </c>
      <c r="R3" s="14">
        <v>0.29166666666666669</v>
      </c>
    </row>
    <row r="4" spans="1:18" ht="15" x14ac:dyDescent="0.2">
      <c r="A4" s="375"/>
      <c r="B4" s="53">
        <f t="shared" ref="B4:B37" si="1">B3+1</f>
        <v>43620</v>
      </c>
      <c r="C4" s="43"/>
      <c r="D4" s="40">
        <v>0.35416666666666669</v>
      </c>
      <c r="E4" s="41">
        <v>0.52777777777777779</v>
      </c>
      <c r="F4" s="41">
        <v>0.56944444444444442</v>
      </c>
      <c r="G4" s="42">
        <v>0.76388888888888884</v>
      </c>
      <c r="H4" s="90">
        <f t="shared" ref="H4:H37" si="2">MAX(MOD(($E4+$G4-$D4-$F4),1),C4*HF)</f>
        <v>0.36805555555555536</v>
      </c>
      <c r="I4" s="95">
        <f t="shared" si="0"/>
        <v>0.36805555555555536</v>
      </c>
      <c r="J4" s="92">
        <f t="shared" ref="J4:J37" si="3">($D4&lt;&gt;"")*(MAX(0,MIN($E4,HJ)-IF($E4&gt;$D4,$D4,MIN(0,$D4-HJ)))+MAX(0,1-MAX(HN,$D4)-IF($E4&gt;$D4,1-$E4,MIN(0,HN-$E4))))
+($F4&lt;&gt;"")*(MAX(0,MIN($G4,HJ)-IF($G4&gt;$F4,$F4,MIN(0,$F4-HJ)))+MAX(0,1-MAX(HN,$F4)-IF($G4&gt;$F4,1-$G4,MIN(0,HN-$G4))))</f>
        <v>0</v>
      </c>
      <c r="K4" s="98">
        <f t="shared" ref="K4:K37" ca="1" si="4">MAX(COUNTIF(Fer,B4)*($E4&lt;$D4)*($E4-MIN(0,$D4))
+COUNTIF(Fer,B4)*($F4&lt;$E4)*($G4-$F4)
+COUNTIF(Fer,B4)*($F4&gt;$E4)*($G4&lt;$F4)*($G4-MIN($F4,0))
+COUNTIF(Fer,B4)*($E4&gt;$D4)*(MIN($E4,1)-$D4)
+COUNTIF(Fer,B4)*($E4&lt;$D4)*(MAX($E4,1)-$D4)
+COUNTIF(Fer,B4)*($G4&gt;$F4)*($F4&gt;$E4)*(MIN($G4,1)-$F4)
+COUNTIF(Fer,B4)*($G4&lt;$F4)*($F4&gt;$E4)*(MAX($G4,1)-$F4),
(WEEKDAY(B4)=1)*H4,C4*HF)</f>
        <v>0</v>
      </c>
      <c r="L4" s="87">
        <f ca="1">(WEEKDAY(B4)=1)*SUM(OFFSET(H4,,,-MIN(ROWS($3:4),7)))</f>
        <v>0</v>
      </c>
      <c r="M4" s="29">
        <f t="shared" ref="M4:M37" ca="1" si="5">(WEEKDAY(B4)=1)*MIN(HS_1,L4)</f>
        <v>0</v>
      </c>
      <c r="N4" s="30">
        <f t="shared" ref="N4:N37" ca="1" si="6">(WEEKDAY(B4)=1)*MIN(HS_2-HS_1,L4-M4)</f>
        <v>0</v>
      </c>
      <c r="O4" s="81">
        <f t="shared" ref="O4:O37" ca="1" si="7">(WEEKDAY(B4)=1)*L4-M4-N4</f>
        <v>0</v>
      </c>
      <c r="P4" s="216"/>
      <c r="Q4" s="15" t="s">
        <v>9</v>
      </c>
      <c r="R4" s="16">
        <v>0.83333333333333337</v>
      </c>
    </row>
    <row r="5" spans="1:18" ht="15" x14ac:dyDescent="0.2">
      <c r="A5" s="375"/>
      <c r="B5" s="53">
        <f t="shared" si="1"/>
        <v>43621</v>
      </c>
      <c r="C5" s="44"/>
      <c r="D5" s="40">
        <v>0.33333333333333331</v>
      </c>
      <c r="E5" s="41">
        <v>0.54166666666666663</v>
      </c>
      <c r="F5" s="41"/>
      <c r="G5" s="42"/>
      <c r="H5" s="90">
        <f t="shared" si="2"/>
        <v>0.20833333333333331</v>
      </c>
      <c r="I5" s="95">
        <f t="shared" si="0"/>
        <v>0.20833333333333331</v>
      </c>
      <c r="J5" s="92">
        <f t="shared" si="3"/>
        <v>0</v>
      </c>
      <c r="K5" s="98">
        <f t="shared" ca="1" si="4"/>
        <v>0</v>
      </c>
      <c r="L5" s="87">
        <f ca="1">(WEEKDAY(B5)=1)*SUM(OFFSET(H5,,,-MIN(ROWS($3:5),7)))</f>
        <v>0</v>
      </c>
      <c r="M5" s="29">
        <f t="shared" ca="1" si="5"/>
        <v>0</v>
      </c>
      <c r="N5" s="31">
        <f t="shared" ca="1" si="6"/>
        <v>0</v>
      </c>
      <c r="O5" s="81">
        <f t="shared" ca="1" si="7"/>
        <v>0</v>
      </c>
      <c r="P5" s="216"/>
      <c r="Q5" s="15" t="s">
        <v>10</v>
      </c>
      <c r="R5" s="17">
        <f>RIGHT(M2,2)/24</f>
        <v>1.4583333333333333</v>
      </c>
    </row>
    <row r="6" spans="1:18" ht="15" x14ac:dyDescent="0.2">
      <c r="A6" s="375"/>
      <c r="B6" s="53">
        <f t="shared" si="1"/>
        <v>43622</v>
      </c>
      <c r="C6" s="43"/>
      <c r="D6" s="40">
        <v>0.33333333333333331</v>
      </c>
      <c r="E6" s="41">
        <v>0.54166666666666663</v>
      </c>
      <c r="F6" s="41">
        <v>0.58333333333333337</v>
      </c>
      <c r="G6" s="42">
        <v>0.70138888888888884</v>
      </c>
      <c r="H6" s="90">
        <f t="shared" si="2"/>
        <v>0.32638888888888873</v>
      </c>
      <c r="I6" s="95">
        <f t="shared" si="0"/>
        <v>0.32638888888888873</v>
      </c>
      <c r="J6" s="92">
        <f t="shared" si="3"/>
        <v>0</v>
      </c>
      <c r="K6" s="98">
        <f t="shared" ca="1" si="4"/>
        <v>0</v>
      </c>
      <c r="L6" s="87">
        <f ca="1">(WEEKDAY(B6)=1)*SUM(OFFSET(H6,,,-MIN(ROWS($3:6),7)))</f>
        <v>0</v>
      </c>
      <c r="M6" s="29">
        <f t="shared" ca="1" si="5"/>
        <v>0</v>
      </c>
      <c r="N6" s="30">
        <f t="shared" ca="1" si="6"/>
        <v>0</v>
      </c>
      <c r="O6" s="81">
        <f t="shared" ca="1" si="7"/>
        <v>0</v>
      </c>
      <c r="P6" s="216"/>
      <c r="Q6" s="15" t="s">
        <v>11</v>
      </c>
      <c r="R6" s="17">
        <f>RIGHT(N2,2)/24</f>
        <v>1.7916666666666667</v>
      </c>
    </row>
    <row r="7" spans="1:18" ht="15.75" thickBot="1" x14ac:dyDescent="0.25">
      <c r="A7" s="375"/>
      <c r="B7" s="53">
        <f t="shared" si="1"/>
        <v>43623</v>
      </c>
      <c r="C7" s="43"/>
      <c r="D7" s="40">
        <v>0.33333333333333331</v>
      </c>
      <c r="E7" s="41">
        <v>0.5</v>
      </c>
      <c r="F7" s="41"/>
      <c r="G7" s="42"/>
      <c r="H7" s="90">
        <f t="shared" si="2"/>
        <v>0.16666666666666669</v>
      </c>
      <c r="I7" s="95">
        <f t="shared" si="0"/>
        <v>0.16666666666666669</v>
      </c>
      <c r="J7" s="92">
        <f t="shared" si="3"/>
        <v>0</v>
      </c>
      <c r="K7" s="98">
        <f t="shared" ca="1" si="4"/>
        <v>0</v>
      </c>
      <c r="L7" s="87">
        <f ca="1">(WEEKDAY(B7)=1)*SUM(OFFSET(H7,,,-MIN(ROWS($3:7),7)))</f>
        <v>0</v>
      </c>
      <c r="M7" s="29">
        <f t="shared" ca="1" si="5"/>
        <v>0</v>
      </c>
      <c r="N7" s="30">
        <f t="shared" ca="1" si="6"/>
        <v>0</v>
      </c>
      <c r="O7" s="81">
        <f t="shared" ca="1" si="7"/>
        <v>0</v>
      </c>
      <c r="P7" s="216"/>
      <c r="Q7" s="18" t="s">
        <v>51</v>
      </c>
      <c r="R7" s="19">
        <v>0.29166666666666669</v>
      </c>
    </row>
    <row r="8" spans="1:18" ht="16.5" thickTop="1" thickBot="1" x14ac:dyDescent="0.25">
      <c r="A8" s="375"/>
      <c r="B8" s="53">
        <f t="shared" si="1"/>
        <v>43624</v>
      </c>
      <c r="C8" s="43"/>
      <c r="D8" s="45"/>
      <c r="E8" s="46"/>
      <c r="F8" s="46"/>
      <c r="G8" s="47"/>
      <c r="H8" s="101">
        <f t="shared" si="2"/>
        <v>0</v>
      </c>
      <c r="I8" s="102">
        <f t="shared" si="0"/>
        <v>0</v>
      </c>
      <c r="J8" s="103">
        <f t="shared" si="3"/>
        <v>0</v>
      </c>
      <c r="K8" s="104">
        <f t="shared" ca="1" si="4"/>
        <v>0</v>
      </c>
      <c r="L8" s="88">
        <f ca="1">(WEEKDAY(B8)=1)*SUM(OFFSET(H8,,,-MIN(ROWS($3:8),7)))</f>
        <v>0</v>
      </c>
      <c r="M8" s="32">
        <f t="shared" ca="1" si="5"/>
        <v>0</v>
      </c>
      <c r="N8" s="33">
        <f t="shared" ca="1" si="6"/>
        <v>0</v>
      </c>
      <c r="O8" s="82">
        <f t="shared" ca="1" si="7"/>
        <v>0</v>
      </c>
      <c r="P8" s="217" t="str">
        <f>IF(H8&lt;&gt;0,"ASTREINTE","")</f>
        <v/>
      </c>
      <c r="Q8" s="10"/>
    </row>
    <row r="9" spans="1:18" ht="16.5" thickTop="1" thickBot="1" x14ac:dyDescent="0.3">
      <c r="A9" s="375"/>
      <c r="B9" s="54">
        <f t="shared" si="1"/>
        <v>43625</v>
      </c>
      <c r="C9" s="48"/>
      <c r="D9" s="49"/>
      <c r="E9" s="50"/>
      <c r="F9" s="50"/>
      <c r="G9" s="51"/>
      <c r="H9" s="172">
        <f t="shared" si="2"/>
        <v>0</v>
      </c>
      <c r="I9" s="173">
        <f t="shared" si="0"/>
        <v>0</v>
      </c>
      <c r="J9" s="174">
        <f t="shared" si="3"/>
        <v>0</v>
      </c>
      <c r="K9" s="175">
        <f t="shared" ca="1" si="4"/>
        <v>0</v>
      </c>
      <c r="L9" s="89">
        <f ca="1">(WEEKDAY(B9)=1)*SUM(OFFSET(H9,,,-MIN(ROWS($3:9),7)))</f>
        <v>1.5347222222222221</v>
      </c>
      <c r="M9" s="84">
        <f t="shared" ca="1" si="5"/>
        <v>1.4583333333333333</v>
      </c>
      <c r="N9" s="75">
        <f t="shared" ca="1" si="6"/>
        <v>7.638888888888884E-2</v>
      </c>
      <c r="O9" s="76">
        <f t="shared" ca="1" si="7"/>
        <v>0</v>
      </c>
      <c r="P9" s="218" t="str">
        <f>IF(H9&lt;&gt;0,"ASTREINTE","")</f>
        <v/>
      </c>
    </row>
    <row r="10" spans="1:18" ht="15.75" thickTop="1" x14ac:dyDescent="0.25">
      <c r="A10" s="375"/>
      <c r="B10" s="52">
        <f t="shared" si="1"/>
        <v>43626</v>
      </c>
      <c r="C10" s="39"/>
      <c r="D10" s="40"/>
      <c r="E10" s="41"/>
      <c r="F10" s="41"/>
      <c r="G10" s="55"/>
      <c r="H10" s="90">
        <f t="shared" si="2"/>
        <v>0</v>
      </c>
      <c r="I10" s="95">
        <f t="shared" si="0"/>
        <v>0</v>
      </c>
      <c r="J10" s="92">
        <f t="shared" si="3"/>
        <v>0</v>
      </c>
      <c r="K10" s="98">
        <f t="shared" ca="1" si="4"/>
        <v>0</v>
      </c>
      <c r="L10" s="90">
        <f ca="1">(WEEKDAY(B10)=1)*SUM(OFFSET(H10,,,-MIN(ROWS($3:10),7)))</f>
        <v>0</v>
      </c>
      <c r="M10" s="29">
        <f t="shared" ca="1" si="5"/>
        <v>0</v>
      </c>
      <c r="N10" s="30">
        <f t="shared" ca="1" si="6"/>
        <v>0</v>
      </c>
      <c r="O10" s="81">
        <f t="shared" ca="1" si="7"/>
        <v>0</v>
      </c>
      <c r="P10" s="219"/>
    </row>
    <row r="11" spans="1:18" ht="15" x14ac:dyDescent="0.25">
      <c r="A11" s="375"/>
      <c r="B11" s="53">
        <f t="shared" si="1"/>
        <v>43627</v>
      </c>
      <c r="C11" s="43"/>
      <c r="D11" s="45">
        <v>0.33333333333333331</v>
      </c>
      <c r="E11" s="46">
        <v>0.54166666666666663</v>
      </c>
      <c r="F11" s="46">
        <v>0.58333333333333337</v>
      </c>
      <c r="G11" s="56">
        <v>0.73958333333333337</v>
      </c>
      <c r="H11" s="90">
        <f t="shared" si="2"/>
        <v>0.36458333333333337</v>
      </c>
      <c r="I11" s="95">
        <f t="shared" si="0"/>
        <v>0.36458333333333337</v>
      </c>
      <c r="J11" s="92">
        <f t="shared" si="3"/>
        <v>0</v>
      </c>
      <c r="K11" s="98">
        <f t="shared" ca="1" si="4"/>
        <v>0</v>
      </c>
      <c r="L11" s="87">
        <f ca="1">(WEEKDAY(B11)=1)*SUM(OFFSET(H11,,,-MIN(ROWS($3:11),7)))</f>
        <v>0</v>
      </c>
      <c r="M11" s="29">
        <f t="shared" ca="1" si="5"/>
        <v>0</v>
      </c>
      <c r="N11" s="30">
        <f t="shared" ca="1" si="6"/>
        <v>0</v>
      </c>
      <c r="O11" s="81">
        <f t="shared" ca="1" si="7"/>
        <v>0</v>
      </c>
      <c r="P11" s="219"/>
    </row>
    <row r="12" spans="1:18" ht="15" x14ac:dyDescent="0.25">
      <c r="A12" s="375"/>
      <c r="B12" s="53">
        <f t="shared" si="1"/>
        <v>43628</v>
      </c>
      <c r="C12" s="43"/>
      <c r="D12" s="45">
        <v>0.33333333333333331</v>
      </c>
      <c r="E12" s="46">
        <v>0.5</v>
      </c>
      <c r="F12" s="46">
        <v>0.54166666666666663</v>
      </c>
      <c r="G12" s="56">
        <v>0.75</v>
      </c>
      <c r="H12" s="90">
        <f t="shared" si="2"/>
        <v>0.37500000000000011</v>
      </c>
      <c r="I12" s="95">
        <f t="shared" si="0"/>
        <v>0.37500000000000011</v>
      </c>
      <c r="J12" s="92">
        <f t="shared" si="3"/>
        <v>0</v>
      </c>
      <c r="K12" s="98">
        <f t="shared" ca="1" si="4"/>
        <v>0</v>
      </c>
      <c r="L12" s="87">
        <f ca="1">(WEEKDAY(B12)=1)*SUM(OFFSET(H12,,,-MIN(ROWS($3:12),7)))</f>
        <v>0</v>
      </c>
      <c r="M12" s="29">
        <f t="shared" ca="1" si="5"/>
        <v>0</v>
      </c>
      <c r="N12" s="30">
        <f t="shared" ca="1" si="6"/>
        <v>0</v>
      </c>
      <c r="O12" s="81">
        <f t="shared" ca="1" si="7"/>
        <v>0</v>
      </c>
      <c r="P12" s="219"/>
    </row>
    <row r="13" spans="1:18" ht="15" x14ac:dyDescent="0.25">
      <c r="A13" s="375"/>
      <c r="B13" s="53">
        <f t="shared" si="1"/>
        <v>43629</v>
      </c>
      <c r="C13" s="43"/>
      <c r="D13" s="45">
        <v>0.33333333333333331</v>
      </c>
      <c r="E13" s="46">
        <v>0.54166666666666663</v>
      </c>
      <c r="F13" s="46">
        <v>0.58333333333333337</v>
      </c>
      <c r="G13" s="56">
        <v>0.8125</v>
      </c>
      <c r="H13" s="90">
        <f t="shared" si="2"/>
        <v>0.43749999999999989</v>
      </c>
      <c r="I13" s="95">
        <f t="shared" si="0"/>
        <v>0.43749999999999989</v>
      </c>
      <c r="J13" s="92">
        <f t="shared" si="3"/>
        <v>0</v>
      </c>
      <c r="K13" s="98">
        <f t="shared" ca="1" si="4"/>
        <v>0</v>
      </c>
      <c r="L13" s="87">
        <f ca="1">(WEEKDAY(B13)=1)*SUM(OFFSET(H13,,,-MIN(ROWS($3:13),7)))</f>
        <v>0</v>
      </c>
      <c r="M13" s="29">
        <f t="shared" ca="1" si="5"/>
        <v>0</v>
      </c>
      <c r="N13" s="30">
        <f t="shared" ca="1" si="6"/>
        <v>0</v>
      </c>
      <c r="O13" s="81">
        <f t="shared" ca="1" si="7"/>
        <v>0</v>
      </c>
      <c r="P13" s="219"/>
    </row>
    <row r="14" spans="1:18" ht="15" x14ac:dyDescent="0.25">
      <c r="A14" s="375"/>
      <c r="B14" s="53">
        <f t="shared" si="1"/>
        <v>43630</v>
      </c>
      <c r="C14" s="43"/>
      <c r="D14" s="45">
        <v>0.375</v>
      </c>
      <c r="E14" s="199">
        <v>0.83333333333333337</v>
      </c>
      <c r="F14" s="46"/>
      <c r="G14" s="56"/>
      <c r="H14" s="90">
        <f t="shared" si="2"/>
        <v>0.45833333333333337</v>
      </c>
      <c r="I14" s="95">
        <f t="shared" si="0"/>
        <v>0.45833333333333337</v>
      </c>
      <c r="J14" s="92">
        <f t="shared" si="3"/>
        <v>0</v>
      </c>
      <c r="K14" s="98">
        <f t="shared" ca="1" si="4"/>
        <v>0</v>
      </c>
      <c r="L14" s="87">
        <f ca="1">(WEEKDAY(B14)=1)*SUM(OFFSET(H14,,,-MIN(ROWS($3:14),7)))</f>
        <v>0</v>
      </c>
      <c r="M14" s="29">
        <f t="shared" ca="1" si="5"/>
        <v>0</v>
      </c>
      <c r="N14" s="30">
        <f t="shared" ca="1" si="6"/>
        <v>0</v>
      </c>
      <c r="O14" s="81">
        <f t="shared" ca="1" si="7"/>
        <v>0</v>
      </c>
      <c r="P14" s="219"/>
    </row>
    <row r="15" spans="1:18" ht="15.75" thickBot="1" x14ac:dyDescent="0.3">
      <c r="A15" s="375"/>
      <c r="B15" s="53">
        <f t="shared" si="1"/>
        <v>43631</v>
      </c>
      <c r="C15" s="44"/>
      <c r="D15" s="57"/>
      <c r="E15" s="58"/>
      <c r="F15" s="58"/>
      <c r="G15" s="59"/>
      <c r="H15" s="101">
        <f t="shared" si="2"/>
        <v>0</v>
      </c>
      <c r="I15" s="102">
        <f t="shared" si="0"/>
        <v>0</v>
      </c>
      <c r="J15" s="103">
        <f t="shared" si="3"/>
        <v>0</v>
      </c>
      <c r="K15" s="104">
        <f t="shared" ca="1" si="4"/>
        <v>0</v>
      </c>
      <c r="L15" s="88">
        <f ca="1">(WEEKDAY(B15)=1)*SUM(OFFSET(H15,,,-MIN(ROWS($3:15),7)))</f>
        <v>0</v>
      </c>
      <c r="M15" s="32">
        <f t="shared" ca="1" si="5"/>
        <v>0</v>
      </c>
      <c r="N15" s="33">
        <f t="shared" ca="1" si="6"/>
        <v>0</v>
      </c>
      <c r="O15" s="82">
        <f t="shared" ca="1" si="7"/>
        <v>0</v>
      </c>
      <c r="P15" s="218" t="str">
        <f>IF(H15&lt;&gt;0,"ASTREINTE","")</f>
        <v/>
      </c>
    </row>
    <row r="16" spans="1:18" ht="16.5" thickTop="1" thickBot="1" x14ac:dyDescent="0.3">
      <c r="A16" s="375"/>
      <c r="B16" s="54">
        <f t="shared" si="1"/>
        <v>43632</v>
      </c>
      <c r="C16" s="48"/>
      <c r="D16" s="49"/>
      <c r="E16" s="50"/>
      <c r="F16" s="50"/>
      <c r="G16" s="60"/>
      <c r="H16" s="176">
        <f t="shared" si="2"/>
        <v>0</v>
      </c>
      <c r="I16" s="177">
        <f t="shared" si="0"/>
        <v>0</v>
      </c>
      <c r="J16" s="178">
        <f t="shared" si="3"/>
        <v>0</v>
      </c>
      <c r="K16" s="179">
        <f t="shared" ca="1" si="4"/>
        <v>0</v>
      </c>
      <c r="L16" s="89">
        <f ca="1">(WEEKDAY(B16)=1)*SUM(OFFSET(H16,,,-MIN(ROWS($3:16),7)))</f>
        <v>1.635416666666667</v>
      </c>
      <c r="M16" s="84">
        <f t="shared" ca="1" si="5"/>
        <v>1.4583333333333333</v>
      </c>
      <c r="N16" s="75">
        <f t="shared" ca="1" si="6"/>
        <v>0.1770833333333337</v>
      </c>
      <c r="O16" s="76">
        <f t="shared" ca="1" si="7"/>
        <v>0</v>
      </c>
      <c r="P16" s="218" t="str">
        <f>IF(H16&lt;&gt;0,"ASTREINTE","")</f>
        <v/>
      </c>
    </row>
    <row r="17" spans="1:16" ht="15.75" thickTop="1" x14ac:dyDescent="0.25">
      <c r="A17" s="66"/>
      <c r="B17" s="52">
        <f t="shared" si="1"/>
        <v>43633</v>
      </c>
      <c r="C17" s="61"/>
      <c r="D17" s="237">
        <v>0.375</v>
      </c>
      <c r="E17" s="238">
        <v>0.5</v>
      </c>
      <c r="F17" s="238">
        <v>0.54166666666666663</v>
      </c>
      <c r="G17" s="239">
        <v>0.69444444444444453</v>
      </c>
      <c r="H17" s="90">
        <f t="shared" si="2"/>
        <v>0.27777777777777801</v>
      </c>
      <c r="I17" s="95">
        <f t="shared" si="0"/>
        <v>0.27777777777777801</v>
      </c>
      <c r="J17" s="92">
        <f t="shared" si="3"/>
        <v>0</v>
      </c>
      <c r="K17" s="98">
        <f t="shared" ca="1" si="4"/>
        <v>0</v>
      </c>
      <c r="L17" s="90">
        <f ca="1">(WEEKDAY(B17)=1)*SUM(OFFSET(H17,,,-MIN(ROWS($3:17),7)))</f>
        <v>0</v>
      </c>
      <c r="M17" s="29">
        <f t="shared" ca="1" si="5"/>
        <v>0</v>
      </c>
      <c r="N17" s="30">
        <f t="shared" ca="1" si="6"/>
        <v>0</v>
      </c>
      <c r="O17" s="81">
        <f t="shared" ca="1" si="7"/>
        <v>0</v>
      </c>
      <c r="P17" s="219"/>
    </row>
    <row r="18" spans="1:16" ht="15" x14ac:dyDescent="0.25">
      <c r="A18" s="66"/>
      <c r="B18" s="53">
        <f t="shared" si="1"/>
        <v>43634</v>
      </c>
      <c r="C18" s="44"/>
      <c r="D18" s="234">
        <v>0.52083333333333337</v>
      </c>
      <c r="E18" s="235">
        <v>0.6875</v>
      </c>
      <c r="F18" s="235"/>
      <c r="G18" s="236"/>
      <c r="H18" s="90">
        <f t="shared" si="2"/>
        <v>0.16666666666666663</v>
      </c>
      <c r="I18" s="95">
        <f t="shared" si="0"/>
        <v>0.16666666666666663</v>
      </c>
      <c r="J18" s="92">
        <f t="shared" si="3"/>
        <v>0</v>
      </c>
      <c r="K18" s="98">
        <f t="shared" ca="1" si="4"/>
        <v>0</v>
      </c>
      <c r="L18" s="87">
        <f ca="1">(WEEKDAY(B18)=1)*SUM(OFFSET(H18,,,-MIN(ROWS($3:18),7)))</f>
        <v>0</v>
      </c>
      <c r="M18" s="29">
        <f t="shared" ca="1" si="5"/>
        <v>0</v>
      </c>
      <c r="N18" s="30">
        <f t="shared" ca="1" si="6"/>
        <v>0</v>
      </c>
      <c r="O18" s="81">
        <f t="shared" ca="1" si="7"/>
        <v>0</v>
      </c>
      <c r="P18" s="219"/>
    </row>
    <row r="19" spans="1:16" ht="15" x14ac:dyDescent="0.25">
      <c r="A19" s="66"/>
      <c r="B19" s="53">
        <f t="shared" si="1"/>
        <v>43635</v>
      </c>
      <c r="C19" s="44"/>
      <c r="D19" s="234">
        <v>0.33333333333333331</v>
      </c>
      <c r="E19" s="235">
        <v>0.54166666666666663</v>
      </c>
      <c r="F19" s="235">
        <v>0.58333333333333337</v>
      </c>
      <c r="G19" s="236">
        <v>0.80902777777777779</v>
      </c>
      <c r="H19" s="90">
        <f t="shared" si="2"/>
        <v>0.43402777777777779</v>
      </c>
      <c r="I19" s="95">
        <f t="shared" si="0"/>
        <v>0.43402777777777779</v>
      </c>
      <c r="J19" s="92">
        <f t="shared" si="3"/>
        <v>0</v>
      </c>
      <c r="K19" s="98">
        <f t="shared" ca="1" si="4"/>
        <v>0</v>
      </c>
      <c r="L19" s="87">
        <f ca="1">(WEEKDAY(B19)=1)*SUM(OFFSET(H19,,,-MIN(ROWS($3:19),7)))</f>
        <v>0</v>
      </c>
      <c r="M19" s="29">
        <f t="shared" ca="1" si="5"/>
        <v>0</v>
      </c>
      <c r="N19" s="30">
        <f t="shared" ca="1" si="6"/>
        <v>0</v>
      </c>
      <c r="O19" s="81">
        <f t="shared" ca="1" si="7"/>
        <v>0</v>
      </c>
      <c r="P19" s="219"/>
    </row>
    <row r="20" spans="1:16" ht="15" x14ac:dyDescent="0.25">
      <c r="A20" s="66"/>
      <c r="B20" s="53">
        <f t="shared" si="1"/>
        <v>43636</v>
      </c>
      <c r="C20" s="44"/>
      <c r="D20" s="234">
        <v>0.33333333333333331</v>
      </c>
      <c r="E20" s="235">
        <v>0.54166666666666663</v>
      </c>
      <c r="F20" s="235">
        <v>0.58333333333333337</v>
      </c>
      <c r="G20" s="236">
        <v>0.8125</v>
      </c>
      <c r="H20" s="90">
        <f t="shared" si="2"/>
        <v>0.43749999999999989</v>
      </c>
      <c r="I20" s="95">
        <f t="shared" si="0"/>
        <v>0.43749999999999989</v>
      </c>
      <c r="J20" s="92">
        <f t="shared" si="3"/>
        <v>0</v>
      </c>
      <c r="K20" s="98">
        <f t="shared" ca="1" si="4"/>
        <v>0</v>
      </c>
      <c r="L20" s="87">
        <f ca="1">(WEEKDAY(B20)=1)*SUM(OFFSET(H20,,,-MIN(ROWS($3:20),7)))</f>
        <v>0</v>
      </c>
      <c r="M20" s="29">
        <f t="shared" ca="1" si="5"/>
        <v>0</v>
      </c>
      <c r="N20" s="30">
        <f t="shared" ca="1" si="6"/>
        <v>0</v>
      </c>
      <c r="O20" s="81">
        <f t="shared" ca="1" si="7"/>
        <v>0</v>
      </c>
      <c r="P20" s="219"/>
    </row>
    <row r="21" spans="1:16" ht="15" x14ac:dyDescent="0.25">
      <c r="A21" s="66"/>
      <c r="B21" s="53">
        <f t="shared" si="1"/>
        <v>43637</v>
      </c>
      <c r="C21" s="44"/>
      <c r="D21" s="57"/>
      <c r="E21" s="58"/>
      <c r="F21" s="58"/>
      <c r="G21" s="59"/>
      <c r="H21" s="90">
        <f t="shared" si="2"/>
        <v>0</v>
      </c>
      <c r="I21" s="95">
        <f t="shared" si="0"/>
        <v>0</v>
      </c>
      <c r="J21" s="92">
        <f t="shared" si="3"/>
        <v>0</v>
      </c>
      <c r="K21" s="98">
        <f t="shared" ca="1" si="4"/>
        <v>0</v>
      </c>
      <c r="L21" s="87">
        <f ca="1">(WEEKDAY(B21)=1)*SUM(OFFSET(H21,,,-MIN(ROWS($3:21),7)))</f>
        <v>0</v>
      </c>
      <c r="M21" s="29">
        <f t="shared" ca="1" si="5"/>
        <v>0</v>
      </c>
      <c r="N21" s="30">
        <f t="shared" ca="1" si="6"/>
        <v>0</v>
      </c>
      <c r="O21" s="81">
        <f t="shared" ca="1" si="7"/>
        <v>0</v>
      </c>
      <c r="P21" s="219"/>
    </row>
    <row r="22" spans="1:16" ht="15.75" thickBot="1" x14ac:dyDescent="0.3">
      <c r="A22" s="66"/>
      <c r="B22" s="53">
        <f t="shared" si="1"/>
        <v>43638</v>
      </c>
      <c r="C22" s="44"/>
      <c r="D22" s="57"/>
      <c r="E22" s="58"/>
      <c r="F22" s="58"/>
      <c r="G22" s="59"/>
      <c r="H22" s="101">
        <f t="shared" si="2"/>
        <v>0</v>
      </c>
      <c r="I22" s="102">
        <f t="shared" si="0"/>
        <v>0</v>
      </c>
      <c r="J22" s="103">
        <f t="shared" si="3"/>
        <v>0</v>
      </c>
      <c r="K22" s="104">
        <f t="shared" ca="1" si="4"/>
        <v>0</v>
      </c>
      <c r="L22" s="88">
        <f ca="1">(WEEKDAY(B22)=1)*SUM(OFFSET(H22,,,-MIN(ROWS($3:22),7)))</f>
        <v>0</v>
      </c>
      <c r="M22" s="32">
        <f t="shared" ca="1" si="5"/>
        <v>0</v>
      </c>
      <c r="N22" s="33">
        <f t="shared" ca="1" si="6"/>
        <v>0</v>
      </c>
      <c r="O22" s="82">
        <f t="shared" ca="1" si="7"/>
        <v>0</v>
      </c>
      <c r="P22" s="218" t="str">
        <f>IF(H22&lt;&gt;0,"ASTREINTE","")</f>
        <v/>
      </c>
    </row>
    <row r="23" spans="1:16" ht="16.5" thickTop="1" thickBot="1" x14ac:dyDescent="0.3">
      <c r="A23" s="66"/>
      <c r="B23" s="54">
        <f t="shared" si="1"/>
        <v>43639</v>
      </c>
      <c r="C23" s="48"/>
      <c r="D23" s="49"/>
      <c r="E23" s="50"/>
      <c r="F23" s="50"/>
      <c r="G23" s="60"/>
      <c r="H23" s="176">
        <f t="shared" si="2"/>
        <v>0</v>
      </c>
      <c r="I23" s="177">
        <f t="shared" si="0"/>
        <v>0</v>
      </c>
      <c r="J23" s="178">
        <f t="shared" si="3"/>
        <v>0</v>
      </c>
      <c r="K23" s="180">
        <f t="shared" ca="1" si="4"/>
        <v>0</v>
      </c>
      <c r="L23" s="89">
        <f ca="1">(WEEKDAY(B23)=1)*SUM(OFFSET(H23,,,-MIN(ROWS($3:23),7)))</f>
        <v>1.3159722222222223</v>
      </c>
      <c r="M23" s="84">
        <f t="shared" ca="1" si="5"/>
        <v>1.3159722222222223</v>
      </c>
      <c r="N23" s="75">
        <f t="shared" ca="1" si="6"/>
        <v>0</v>
      </c>
      <c r="O23" s="76">
        <f t="shared" ca="1" si="7"/>
        <v>0</v>
      </c>
      <c r="P23" s="218" t="str">
        <f>IF(H23&lt;&gt;0,"ASTREINTE","")</f>
        <v/>
      </c>
    </row>
    <row r="24" spans="1:16" ht="15.75" thickTop="1" x14ac:dyDescent="0.25">
      <c r="A24" s="66"/>
      <c r="B24" s="52">
        <f t="shared" si="1"/>
        <v>43640</v>
      </c>
      <c r="C24" s="61"/>
      <c r="D24" s="62"/>
      <c r="E24" s="63"/>
      <c r="F24" s="63"/>
      <c r="G24" s="64"/>
      <c r="H24" s="90">
        <f t="shared" si="2"/>
        <v>0</v>
      </c>
      <c r="I24" s="95">
        <f t="shared" si="0"/>
        <v>0</v>
      </c>
      <c r="J24" s="92">
        <f t="shared" si="3"/>
        <v>0</v>
      </c>
      <c r="K24" s="98">
        <f t="shared" ca="1" si="4"/>
        <v>0</v>
      </c>
      <c r="L24" s="90">
        <f ca="1">(WEEKDAY(B24)=1)*SUM(OFFSET(H24,,,-MIN(ROWS($3:24),7)))</f>
        <v>0</v>
      </c>
      <c r="M24" s="29">
        <f t="shared" ca="1" si="5"/>
        <v>0</v>
      </c>
      <c r="N24" s="30">
        <f t="shared" ca="1" si="6"/>
        <v>0</v>
      </c>
      <c r="O24" s="81">
        <f t="shared" ca="1" si="7"/>
        <v>0</v>
      </c>
      <c r="P24" s="219"/>
    </row>
    <row r="25" spans="1:16" ht="15" x14ac:dyDescent="0.25">
      <c r="A25" s="66"/>
      <c r="B25" s="53">
        <f t="shared" si="1"/>
        <v>43641</v>
      </c>
      <c r="C25" s="44"/>
      <c r="D25" s="57"/>
      <c r="E25" s="58"/>
      <c r="F25" s="58"/>
      <c r="G25" s="59"/>
      <c r="H25" s="90">
        <f t="shared" si="2"/>
        <v>0</v>
      </c>
      <c r="I25" s="95">
        <f t="shared" si="0"/>
        <v>0</v>
      </c>
      <c r="J25" s="92">
        <f t="shared" si="3"/>
        <v>0</v>
      </c>
      <c r="K25" s="98">
        <f t="shared" ca="1" si="4"/>
        <v>0</v>
      </c>
      <c r="L25" s="87">
        <f ca="1">(WEEKDAY(B25)=1)*SUM(OFFSET(H25,,,-MIN(ROWS($3:25),7)))</f>
        <v>0</v>
      </c>
      <c r="M25" s="29">
        <f t="shared" ca="1" si="5"/>
        <v>0</v>
      </c>
      <c r="N25" s="30">
        <f t="shared" ca="1" si="6"/>
        <v>0</v>
      </c>
      <c r="O25" s="81">
        <f t="shared" ca="1" si="7"/>
        <v>0</v>
      </c>
      <c r="P25" s="219"/>
    </row>
    <row r="26" spans="1:16" ht="15" x14ac:dyDescent="0.25">
      <c r="A26" s="66"/>
      <c r="B26" s="53">
        <f t="shared" si="1"/>
        <v>43642</v>
      </c>
      <c r="C26" s="44"/>
      <c r="D26" s="57"/>
      <c r="E26" s="58"/>
      <c r="F26" s="58"/>
      <c r="G26" s="59"/>
      <c r="H26" s="90">
        <f t="shared" si="2"/>
        <v>0</v>
      </c>
      <c r="I26" s="95">
        <f t="shared" si="0"/>
        <v>0</v>
      </c>
      <c r="J26" s="92">
        <f t="shared" si="3"/>
        <v>0</v>
      </c>
      <c r="K26" s="98">
        <f t="shared" ca="1" si="4"/>
        <v>0</v>
      </c>
      <c r="L26" s="87">
        <f ca="1">(WEEKDAY(B26)=1)*SUM(OFFSET(H26,,,-MIN(ROWS($3:26),7)))</f>
        <v>0</v>
      </c>
      <c r="M26" s="29">
        <f t="shared" ca="1" si="5"/>
        <v>0</v>
      </c>
      <c r="N26" s="30">
        <f t="shared" ca="1" si="6"/>
        <v>0</v>
      </c>
      <c r="O26" s="81">
        <f t="shared" ca="1" si="7"/>
        <v>0</v>
      </c>
      <c r="P26" s="219"/>
    </row>
    <row r="27" spans="1:16" ht="15" x14ac:dyDescent="0.25">
      <c r="A27" s="66"/>
      <c r="B27" s="53">
        <f t="shared" si="1"/>
        <v>43643</v>
      </c>
      <c r="C27" s="44"/>
      <c r="D27" s="57"/>
      <c r="E27" s="58"/>
      <c r="F27" s="58"/>
      <c r="G27" s="59"/>
      <c r="H27" s="90">
        <f t="shared" si="2"/>
        <v>0</v>
      </c>
      <c r="I27" s="95">
        <f t="shared" si="0"/>
        <v>0</v>
      </c>
      <c r="J27" s="92">
        <f t="shared" si="3"/>
        <v>0</v>
      </c>
      <c r="K27" s="98">
        <f t="shared" ca="1" si="4"/>
        <v>0</v>
      </c>
      <c r="L27" s="87">
        <f ca="1">(WEEKDAY(B27)=1)*SUM(OFFSET(H27,,,-MIN(ROWS($3:27),7)))</f>
        <v>0</v>
      </c>
      <c r="M27" s="29">
        <f t="shared" ca="1" si="5"/>
        <v>0</v>
      </c>
      <c r="N27" s="30">
        <f t="shared" ca="1" si="6"/>
        <v>0</v>
      </c>
      <c r="O27" s="81">
        <f t="shared" ca="1" si="7"/>
        <v>0</v>
      </c>
      <c r="P27" s="219"/>
    </row>
    <row r="28" spans="1:16" ht="15" x14ac:dyDescent="0.25">
      <c r="A28" s="66"/>
      <c r="B28" s="53">
        <f t="shared" si="1"/>
        <v>43644</v>
      </c>
      <c r="C28" s="44"/>
      <c r="D28" s="57"/>
      <c r="E28" s="58"/>
      <c r="F28" s="58"/>
      <c r="G28" s="59"/>
      <c r="H28" s="90">
        <f t="shared" si="2"/>
        <v>0</v>
      </c>
      <c r="I28" s="95">
        <f t="shared" si="0"/>
        <v>0</v>
      </c>
      <c r="J28" s="92">
        <f t="shared" si="3"/>
        <v>0</v>
      </c>
      <c r="K28" s="98">
        <f t="shared" ca="1" si="4"/>
        <v>0</v>
      </c>
      <c r="L28" s="87">
        <f ca="1">(WEEKDAY(B28)=1)*SUM(OFFSET(H28,,,-MIN(ROWS($3:28),7)))</f>
        <v>0</v>
      </c>
      <c r="M28" s="29">
        <f t="shared" ca="1" si="5"/>
        <v>0</v>
      </c>
      <c r="N28" s="30">
        <f t="shared" ca="1" si="6"/>
        <v>0</v>
      </c>
      <c r="O28" s="81">
        <f t="shared" ca="1" si="7"/>
        <v>0</v>
      </c>
      <c r="P28" s="219"/>
    </row>
    <row r="29" spans="1:16" ht="15.75" thickBot="1" x14ac:dyDescent="0.3">
      <c r="A29" s="66"/>
      <c r="B29" s="53">
        <f t="shared" si="1"/>
        <v>43645</v>
      </c>
      <c r="C29" s="44"/>
      <c r="D29" s="57"/>
      <c r="E29" s="58"/>
      <c r="F29" s="58"/>
      <c r="G29" s="59"/>
      <c r="H29" s="101">
        <f t="shared" si="2"/>
        <v>0</v>
      </c>
      <c r="I29" s="102">
        <f t="shared" si="0"/>
        <v>0</v>
      </c>
      <c r="J29" s="103">
        <f t="shared" si="3"/>
        <v>0</v>
      </c>
      <c r="K29" s="104">
        <f t="shared" ca="1" si="4"/>
        <v>0</v>
      </c>
      <c r="L29" s="88">
        <f ca="1">(WEEKDAY(B29)=1)*SUM(OFFSET(H29,,,-MIN(ROWS($3:29),7)))</f>
        <v>0</v>
      </c>
      <c r="M29" s="32">
        <f t="shared" ca="1" si="5"/>
        <v>0</v>
      </c>
      <c r="N29" s="33">
        <f t="shared" ca="1" si="6"/>
        <v>0</v>
      </c>
      <c r="O29" s="82">
        <f t="shared" ca="1" si="7"/>
        <v>0</v>
      </c>
      <c r="P29" s="218" t="str">
        <f>IF(H29&lt;&gt;0,"ASTREINTE","")</f>
        <v/>
      </c>
    </row>
    <row r="30" spans="1:16" ht="16.5" thickTop="1" thickBot="1" x14ac:dyDescent="0.3">
      <c r="A30" s="66"/>
      <c r="B30" s="54">
        <f t="shared" si="1"/>
        <v>43646</v>
      </c>
      <c r="C30" s="48"/>
      <c r="D30" s="49"/>
      <c r="E30" s="50"/>
      <c r="F30" s="50"/>
      <c r="G30" s="60"/>
      <c r="H30" s="176">
        <f t="shared" si="2"/>
        <v>0</v>
      </c>
      <c r="I30" s="177">
        <f t="shared" si="0"/>
        <v>0</v>
      </c>
      <c r="J30" s="178">
        <f t="shared" si="3"/>
        <v>0</v>
      </c>
      <c r="K30" s="180">
        <f t="shared" ca="1" si="4"/>
        <v>0</v>
      </c>
      <c r="L30" s="89">
        <f ca="1">(WEEKDAY(B30)=1)*SUM(OFFSET(H30,,,-MIN(ROWS($3:30),7)))</f>
        <v>0</v>
      </c>
      <c r="M30" s="84">
        <f t="shared" ca="1" si="5"/>
        <v>0</v>
      </c>
      <c r="N30" s="75">
        <f t="shared" ca="1" si="6"/>
        <v>0</v>
      </c>
      <c r="O30" s="76">
        <f t="shared" ca="1" si="7"/>
        <v>0</v>
      </c>
      <c r="P30" s="218" t="str">
        <f>IF(H30&lt;&gt;0,"ASTREINTE","")</f>
        <v/>
      </c>
    </row>
    <row r="31" spans="1:16" ht="15.75" thickTop="1" x14ac:dyDescent="0.25">
      <c r="A31" s="66"/>
      <c r="B31" s="52">
        <f t="shared" si="1"/>
        <v>43647</v>
      </c>
      <c r="C31" s="61"/>
      <c r="D31" s="62"/>
      <c r="E31" s="63"/>
      <c r="F31" s="63"/>
      <c r="G31" s="64"/>
      <c r="H31" s="90">
        <f t="shared" si="2"/>
        <v>0</v>
      </c>
      <c r="I31" s="95">
        <f t="shared" si="0"/>
        <v>0</v>
      </c>
      <c r="J31" s="92">
        <f t="shared" si="3"/>
        <v>0</v>
      </c>
      <c r="K31" s="98">
        <f t="shared" ca="1" si="4"/>
        <v>0</v>
      </c>
      <c r="L31" s="90">
        <f ca="1">(WEEKDAY(B31)=1)*SUM(OFFSET(H31,,,-MIN(ROWS($3:31),7)))</f>
        <v>0</v>
      </c>
      <c r="M31" s="29">
        <f t="shared" ca="1" si="5"/>
        <v>0</v>
      </c>
      <c r="N31" s="30">
        <f t="shared" ca="1" si="6"/>
        <v>0</v>
      </c>
      <c r="O31" s="81">
        <f t="shared" ca="1" si="7"/>
        <v>0</v>
      </c>
      <c r="P31" s="218"/>
    </row>
    <row r="32" spans="1:16" ht="15" x14ac:dyDescent="0.25">
      <c r="A32" s="66"/>
      <c r="B32" s="53">
        <f t="shared" si="1"/>
        <v>43648</v>
      </c>
      <c r="C32" s="44"/>
      <c r="D32" s="57"/>
      <c r="E32" s="58"/>
      <c r="F32" s="58"/>
      <c r="G32" s="59"/>
      <c r="H32" s="90">
        <f t="shared" si="2"/>
        <v>0</v>
      </c>
      <c r="I32" s="95">
        <f t="shared" si="0"/>
        <v>0</v>
      </c>
      <c r="J32" s="92">
        <f t="shared" si="3"/>
        <v>0</v>
      </c>
      <c r="K32" s="98">
        <f t="shared" ca="1" si="4"/>
        <v>0</v>
      </c>
      <c r="L32" s="87">
        <f ca="1">(WEEKDAY(B32)=1)*SUM(OFFSET(H32,,,-MIN(ROWS($3:32),7)))</f>
        <v>0</v>
      </c>
      <c r="M32" s="29">
        <f t="shared" ca="1" si="5"/>
        <v>0</v>
      </c>
      <c r="N32" s="30">
        <f t="shared" ca="1" si="6"/>
        <v>0</v>
      </c>
      <c r="O32" s="81">
        <f t="shared" ca="1" si="7"/>
        <v>0</v>
      </c>
      <c r="P32" s="219"/>
    </row>
    <row r="33" spans="1:16" ht="15" x14ac:dyDescent="0.25">
      <c r="A33" s="66"/>
      <c r="B33" s="53">
        <f t="shared" si="1"/>
        <v>43649</v>
      </c>
      <c r="C33" s="44"/>
      <c r="D33" s="57"/>
      <c r="E33" s="58"/>
      <c r="F33" s="58"/>
      <c r="G33" s="59"/>
      <c r="H33" s="90">
        <f t="shared" si="2"/>
        <v>0</v>
      </c>
      <c r="I33" s="95">
        <f t="shared" si="0"/>
        <v>0</v>
      </c>
      <c r="J33" s="92">
        <f t="shared" si="3"/>
        <v>0</v>
      </c>
      <c r="K33" s="98">
        <f t="shared" ca="1" si="4"/>
        <v>0</v>
      </c>
      <c r="L33" s="87">
        <f ca="1">(WEEKDAY(B33)=1)*SUM(OFFSET(H33,,,-MIN(ROWS($3:33),7)))</f>
        <v>0</v>
      </c>
      <c r="M33" s="29">
        <f t="shared" ca="1" si="5"/>
        <v>0</v>
      </c>
      <c r="N33" s="30">
        <f t="shared" ca="1" si="6"/>
        <v>0</v>
      </c>
      <c r="O33" s="81">
        <f t="shared" ca="1" si="7"/>
        <v>0</v>
      </c>
      <c r="P33" s="219"/>
    </row>
    <row r="34" spans="1:16" ht="15" x14ac:dyDescent="0.25">
      <c r="A34" s="66"/>
      <c r="B34" s="53">
        <f t="shared" si="1"/>
        <v>43650</v>
      </c>
      <c r="C34" s="44"/>
      <c r="D34" s="57"/>
      <c r="E34" s="58"/>
      <c r="F34" s="58"/>
      <c r="G34" s="59"/>
      <c r="H34" s="90">
        <f t="shared" si="2"/>
        <v>0</v>
      </c>
      <c r="I34" s="95">
        <f t="shared" si="0"/>
        <v>0</v>
      </c>
      <c r="J34" s="92">
        <f t="shared" si="3"/>
        <v>0</v>
      </c>
      <c r="K34" s="98">
        <f t="shared" ca="1" si="4"/>
        <v>0</v>
      </c>
      <c r="L34" s="87">
        <f ca="1">(WEEKDAY(B34)=1)*SUM(OFFSET(H34,,,-MIN(ROWS($3:34),7)))</f>
        <v>0</v>
      </c>
      <c r="M34" s="29">
        <f t="shared" ca="1" si="5"/>
        <v>0</v>
      </c>
      <c r="N34" s="30">
        <f t="shared" ca="1" si="6"/>
        <v>0</v>
      </c>
      <c r="O34" s="81">
        <f t="shared" ca="1" si="7"/>
        <v>0</v>
      </c>
      <c r="P34" s="219"/>
    </row>
    <row r="35" spans="1:16" ht="15" x14ac:dyDescent="0.25">
      <c r="A35" s="66"/>
      <c r="B35" s="53">
        <f t="shared" si="1"/>
        <v>43651</v>
      </c>
      <c r="C35" s="44"/>
      <c r="D35" s="57"/>
      <c r="E35" s="58"/>
      <c r="F35" s="58"/>
      <c r="G35" s="59"/>
      <c r="H35" s="90">
        <f t="shared" si="2"/>
        <v>0</v>
      </c>
      <c r="I35" s="95">
        <f t="shared" si="0"/>
        <v>0</v>
      </c>
      <c r="J35" s="92">
        <f t="shared" si="3"/>
        <v>0</v>
      </c>
      <c r="K35" s="98">
        <f t="shared" ca="1" si="4"/>
        <v>0</v>
      </c>
      <c r="L35" s="87">
        <f ca="1">(WEEKDAY(B35)=1)*SUM(OFFSET(H35,,,-MIN(ROWS($3:35),7)))</f>
        <v>0</v>
      </c>
      <c r="M35" s="29">
        <f t="shared" ca="1" si="5"/>
        <v>0</v>
      </c>
      <c r="N35" s="30">
        <f t="shared" ca="1" si="6"/>
        <v>0</v>
      </c>
      <c r="O35" s="81">
        <f t="shared" ca="1" si="7"/>
        <v>0</v>
      </c>
      <c r="P35" s="219"/>
    </row>
    <row r="36" spans="1:16" ht="15.75" thickBot="1" x14ac:dyDescent="0.3">
      <c r="A36" s="66"/>
      <c r="B36" s="53">
        <f t="shared" si="1"/>
        <v>43652</v>
      </c>
      <c r="C36" s="44"/>
      <c r="D36" s="57"/>
      <c r="E36" s="58"/>
      <c r="F36" s="58"/>
      <c r="G36" s="59"/>
      <c r="H36" s="101">
        <f t="shared" si="2"/>
        <v>0</v>
      </c>
      <c r="I36" s="102">
        <f t="shared" si="0"/>
        <v>0</v>
      </c>
      <c r="J36" s="103">
        <f t="shared" si="3"/>
        <v>0</v>
      </c>
      <c r="K36" s="104">
        <f t="shared" ca="1" si="4"/>
        <v>0</v>
      </c>
      <c r="L36" s="88">
        <f ca="1">(WEEKDAY(B36)=1)*SUM(OFFSET(H36,,,-MIN(ROWS($3:36),7)))</f>
        <v>0</v>
      </c>
      <c r="M36" s="32">
        <f t="shared" ca="1" si="5"/>
        <v>0</v>
      </c>
      <c r="N36" s="33">
        <f t="shared" ca="1" si="6"/>
        <v>0</v>
      </c>
      <c r="O36" s="83">
        <f t="shared" ca="1" si="7"/>
        <v>0</v>
      </c>
      <c r="P36" s="218" t="str">
        <f>IF(H36&lt;&gt;0,"ASTREINTE","")</f>
        <v/>
      </c>
    </row>
    <row r="37" spans="1:16" ht="16.5" thickTop="1" thickBot="1" x14ac:dyDescent="0.3">
      <c r="A37" s="66"/>
      <c r="B37" s="65">
        <f t="shared" si="1"/>
        <v>43653</v>
      </c>
      <c r="C37" s="44"/>
      <c r="D37" s="57"/>
      <c r="E37" s="58"/>
      <c r="F37" s="58"/>
      <c r="G37" s="59"/>
      <c r="H37" s="176">
        <f t="shared" si="2"/>
        <v>0</v>
      </c>
      <c r="I37" s="177">
        <f t="shared" si="0"/>
        <v>0</v>
      </c>
      <c r="J37" s="178">
        <f t="shared" si="3"/>
        <v>0</v>
      </c>
      <c r="K37" s="180">
        <f t="shared" ca="1" si="4"/>
        <v>0</v>
      </c>
      <c r="L37" s="89">
        <f ca="1">(WEEKDAY(B37)=1)*SUM(OFFSET(H37,,,-MIN(ROWS($3:37),7)))</f>
        <v>0</v>
      </c>
      <c r="M37" s="84">
        <f t="shared" ca="1" si="5"/>
        <v>0</v>
      </c>
      <c r="N37" s="75">
        <f t="shared" ca="1" si="6"/>
        <v>0</v>
      </c>
      <c r="O37" s="76">
        <f t="shared" ca="1" si="7"/>
        <v>0</v>
      </c>
      <c r="P37" s="218" t="str">
        <f>IF(H37&lt;&gt;0,"ASTREINTE","")</f>
        <v/>
      </c>
    </row>
    <row r="38" spans="1:16" ht="16.5" thickTop="1" thickBot="1" x14ac:dyDescent="0.3">
      <c r="A38" s="66"/>
      <c r="B38" s="22" t="s">
        <v>12</v>
      </c>
      <c r="C38" s="23"/>
      <c r="D38" s="23"/>
      <c r="E38" s="23"/>
      <c r="F38" s="23"/>
      <c r="G38" s="23"/>
      <c r="H38" s="24">
        <f t="shared" ref="H38:O38" si="8">SUM(H3:H37)</f>
        <v>4.4861111111111116</v>
      </c>
      <c r="I38" s="24">
        <f t="shared" si="8"/>
        <v>4.479166666666667</v>
      </c>
      <c r="J38" s="24">
        <f t="shared" si="8"/>
        <v>6.9444444444444198E-3</v>
      </c>
      <c r="K38" s="24">
        <f t="shared" ca="1" si="8"/>
        <v>0</v>
      </c>
      <c r="L38" s="77">
        <f ca="1">SUM(L3:L37)</f>
        <v>4.4861111111111116</v>
      </c>
      <c r="M38" s="77">
        <f t="shared" ca="1" si="8"/>
        <v>4.2326388888888893</v>
      </c>
      <c r="N38" s="77">
        <f t="shared" ca="1" si="8"/>
        <v>0.25347222222222254</v>
      </c>
      <c r="O38" s="78">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4.4861111111111116</v>
      </c>
      <c r="I40" s="370">
        <f>SUM(I38:J38)</f>
        <v>4.4861111111111116</v>
      </c>
      <c r="J40" s="371"/>
      <c r="K40" s="28"/>
      <c r="L40" s="12">
        <f ca="1">L38</f>
        <v>4.4861111111111116</v>
      </c>
      <c r="M40" s="370">
        <f ca="1">SUM(M38:O38)</f>
        <v>4.4861111111111116</v>
      </c>
      <c r="N40" s="372"/>
      <c r="O40" s="373"/>
    </row>
    <row r="41" spans="1:16" ht="13.5" thickTop="1" x14ac:dyDescent="0.25"/>
  </sheetData>
  <mergeCells count="3">
    <mergeCell ref="A3:A16"/>
    <mergeCell ref="I40:J40"/>
    <mergeCell ref="M40:O40"/>
  </mergeCells>
  <conditionalFormatting sqref="B31:K37">
    <cfRule type="expression" dxfId="60" priority="5">
      <formula>MONTH($B$34)&lt;&gt;MONTH($B$22)</formula>
    </cfRule>
  </conditionalFormatting>
  <conditionalFormatting sqref="B3:K37">
    <cfRule type="expression" dxfId="59" priority="6">
      <formula>WEEKDAY($B3)=1</formula>
    </cfRule>
  </conditionalFormatting>
  <conditionalFormatting sqref="C3:C11 C13:C15 C20:C29 C17:C18 C31:C37">
    <cfRule type="expression" dxfId="58" priority="4">
      <formula>AND(COUNTIF(Fer,B3)=0,C3&lt;&gt;"")</formula>
    </cfRule>
  </conditionalFormatting>
  <conditionalFormatting sqref="B3:C15 B17:C29 B31:C37">
    <cfRule type="expression" dxfId="57" priority="3">
      <formula>COUNTIF(Fer,$B3)</formula>
    </cfRule>
  </conditionalFormatting>
  <conditionalFormatting sqref="B3:K15 B17:K29 B31:K37">
    <cfRule type="expression" dxfId="56" priority="2">
      <formula>NOT(MOD(ROW(),2))</formula>
    </cfRule>
  </conditionalFormatting>
  <conditionalFormatting sqref="P3:P37">
    <cfRule type="expression" dxfId="55"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9F7014-78D6-4F19-9AD1-C9FFC1F9AABD}">
  <sheetPr codeName="Feuil5"/>
  <dimension ref="A1:R41"/>
  <sheetViews>
    <sheetView zoomScale="98" zoomScaleNormal="98" workbookViewId="0">
      <pane xSplit="1" ySplit="2" topLeftCell="B12" activePane="bottomRight" state="frozen"/>
      <selection pane="topRight" activeCell="B1" sqref="B1"/>
      <selection pane="bottomLeft" activeCell="A3" sqref="A3"/>
      <selection pane="bottomRight" activeCell="C35" sqref="C35"/>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0</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ALEXANDRE</v>
      </c>
      <c r="B3" s="52">
        <f>IF(OR(
DAY(EOMONTH(A2,-1))-DAY(DATE(YEAR(A2),MONTH(A2),0)+2-WEEKDAY(DATE(YEAR(A2),MONTH(A2),0)))&lt;3,
DAY(EOMONTH(A2,-1))-DAY(DATE(YEAR(A2),MONTH(A2),0)+2-WEEKDAY(DATE(YEAR(A2),MONTH(A2),0)))&gt;7),
DATE(YEAR(A2),MONTH(A2),0)+2-WEEKDAY(DATE(YEAR(A2),MONTH(A2),0)),
DATE(YEAR(A2),MONTH(A2),0)+2-WEEKDAY(DATE(YEAR(A2),MONTH(A2),0))+7)</f>
        <v>43619</v>
      </c>
      <c r="C3" s="39"/>
      <c r="D3" s="261">
        <v>0.34722222222222227</v>
      </c>
      <c r="E3" s="262">
        <v>0.5</v>
      </c>
      <c r="F3" s="262">
        <v>0.54166666666666663</v>
      </c>
      <c r="G3" s="263">
        <v>0.6875</v>
      </c>
      <c r="H3" s="96">
        <f>MAX(MOD(($E3+$G3-$D3-$F3),1),C3*HF)</f>
        <v>0.29861111111111105</v>
      </c>
      <c r="I3" s="94">
        <f t="shared" ref="I3:I37" si="0">$H3-$J3</f>
        <v>0.29861111111111105</v>
      </c>
      <c r="J3" s="91">
        <f>($D3&lt;&gt;"")*(MAX(0,MIN($E3,HJ)-IF($E3&gt;$D3,$D3,MIN(0,$D3-HJ)))+MAX(0,1-MAX(HN,$D3)-IF($E3&gt;$D3,1-$E3,MIN(0,HN-$E3))))
+($F3&lt;&gt;"")*(MAX(0,MIN($G3,HJ)-IF($G3&gt;$F3,$F3,MIN(0,$F3-HJ)))+MAX(0,1-MAX(HN,$F3)-IF($G3&gt;$F3,1-$G3,MIN(0,HN-$G3))))</f>
        <v>0</v>
      </c>
      <c r="K3" s="98">
        <f ca="1">MAX(COUNTIF(Fer,B3)*($E3&lt;$D3)*($E3-MIN(0,$D3))
+COUNTIF(Fer,B3)*($F3&lt;$E3)*($G3-$F3)
+COUNTIF(Fer,B3)*($F3&gt;$E3)*($G3&lt;$F3)*($G3-MIN($F3,0))
+COUNTIF(Fer,B3)*($E3&gt;$D3)*(MIN($E3,1)-$D3)
+COUNTIF(Fer,B3)*($E3&lt;$D3)*(MAX($E3,1)-$D3)
+COUNTIF(Fer,B3)*($G3&gt;$F3)*($F3&gt;$E3)*(MIN($G3,1)-$F3)
+COUNTIF(Fer,B3)*($G3&lt;$F3)*($F3&gt;$E3)*(MAX($G3,1)-$F3),
(WEEKDAY(B3)=1)*H3,C3*HF)</f>
        <v>0</v>
      </c>
      <c r="L3" s="86">
        <f ca="1">(WEEKDAY(B3)=1)*SUM(OFFSET(H3,,,-MIN(ROWS($3:3),7)))</f>
        <v>0</v>
      </c>
      <c r="M3" s="29">
        <f ca="1">(WEEKDAY(B3)=1)*MIN(HS_1,L3)</f>
        <v>0</v>
      </c>
      <c r="N3" s="30">
        <f ca="1">(WEEKDAY(B3)=1)*MIN(HS_2-HS_1,L3-M3)</f>
        <v>0</v>
      </c>
      <c r="O3" s="80">
        <f ca="1">(WEEKDAY(B3)=1)*L3-M3-N3</f>
        <v>0</v>
      </c>
      <c r="P3" s="215"/>
      <c r="Q3" s="13" t="s">
        <v>8</v>
      </c>
      <c r="R3" s="14">
        <v>0.29166666666666669</v>
      </c>
    </row>
    <row r="4" spans="1:18" ht="15" x14ac:dyDescent="0.2">
      <c r="A4" s="375"/>
      <c r="B4" s="53">
        <f t="shared" ref="B4:B37" si="1">B3+1</f>
        <v>43620</v>
      </c>
      <c r="C4" s="43"/>
      <c r="D4" s="258">
        <v>0.33333333333333331</v>
      </c>
      <c r="E4" s="259">
        <v>0.54166666666666663</v>
      </c>
      <c r="F4" s="259">
        <v>0.58333333333333337</v>
      </c>
      <c r="G4" s="260">
        <v>0.66666666666666663</v>
      </c>
      <c r="H4" s="90">
        <f t="shared" ref="H4:H37" si="2">MAX(MOD(($E4+$G4-$D4-$F4),1),C4*HF)</f>
        <v>0.29166666666666663</v>
      </c>
      <c r="I4" s="95">
        <f t="shared" si="0"/>
        <v>0.29166666666666663</v>
      </c>
      <c r="J4" s="92">
        <f t="shared" ref="J4:J37" si="3">($D4&lt;&gt;"")*(MAX(0,MIN($E4,HJ)-IF($E4&gt;$D4,$D4,MIN(0,$D4-HJ)))+MAX(0,1-MAX(HN,$D4)-IF($E4&gt;$D4,1-$E4,MIN(0,HN-$E4))))
+($F4&lt;&gt;"")*(MAX(0,MIN($G4,HJ)-IF($G4&gt;$F4,$F4,MIN(0,$F4-HJ)))+MAX(0,1-MAX(HN,$F4)-IF($G4&gt;$F4,1-$G4,MIN(0,HN-$G4))))</f>
        <v>0</v>
      </c>
      <c r="K4" s="98">
        <f t="shared" ref="K4:K37" ca="1" si="4">MAX(COUNTIF(Fer,B4)*($E4&lt;$D4)*($E4-MIN(0,$D4))
+COUNTIF(Fer,B4)*($F4&lt;$E4)*($G4-$F4)
+COUNTIF(Fer,B4)*($F4&gt;$E4)*($G4&lt;$F4)*($G4-MIN($F4,0))
+COUNTIF(Fer,B4)*($E4&gt;$D4)*(MIN($E4,1)-$D4)
+COUNTIF(Fer,B4)*($E4&lt;$D4)*(MAX($E4,1)-$D4)
+COUNTIF(Fer,B4)*($G4&gt;$F4)*($F4&gt;$E4)*(MIN($G4,1)-$F4)
+COUNTIF(Fer,B4)*($G4&lt;$F4)*($F4&gt;$E4)*(MAX($G4,1)-$F4),
(WEEKDAY(B4)=1)*H4,C4*HF)</f>
        <v>0</v>
      </c>
      <c r="L4" s="87">
        <f ca="1">(WEEKDAY(B4)=1)*SUM(OFFSET(H4,,,-MIN(ROWS($3:4),7)))</f>
        <v>0</v>
      </c>
      <c r="M4" s="29">
        <f t="shared" ref="M4:M37" ca="1" si="5">(WEEKDAY(B4)=1)*MIN(HS_1,L4)</f>
        <v>0</v>
      </c>
      <c r="N4" s="30">
        <f t="shared" ref="N4:N37" ca="1" si="6">(WEEKDAY(B4)=1)*MIN(HS_2-HS_1,L4-M4)</f>
        <v>0</v>
      </c>
      <c r="O4" s="81">
        <f t="shared" ref="O4:O37" ca="1" si="7">(WEEKDAY(B4)=1)*L4-M4-N4</f>
        <v>0</v>
      </c>
      <c r="P4" s="216"/>
      <c r="Q4" s="15" t="s">
        <v>9</v>
      </c>
      <c r="R4" s="16">
        <v>0.83333333333333337</v>
      </c>
    </row>
    <row r="5" spans="1:18" ht="15" x14ac:dyDescent="0.2">
      <c r="A5" s="375"/>
      <c r="B5" s="53">
        <f t="shared" si="1"/>
        <v>43621</v>
      </c>
      <c r="C5" s="44"/>
      <c r="D5" s="258">
        <v>0.33333333333333331</v>
      </c>
      <c r="E5" s="259">
        <v>0.5</v>
      </c>
      <c r="F5" s="259">
        <v>0.54166666666666663</v>
      </c>
      <c r="G5" s="260">
        <v>0.60416666666666663</v>
      </c>
      <c r="H5" s="90">
        <f t="shared" si="2"/>
        <v>0.22916666666666663</v>
      </c>
      <c r="I5" s="95">
        <f t="shared" si="0"/>
        <v>0.22916666666666663</v>
      </c>
      <c r="J5" s="92">
        <f t="shared" si="3"/>
        <v>0</v>
      </c>
      <c r="K5" s="98">
        <f t="shared" ca="1" si="4"/>
        <v>0</v>
      </c>
      <c r="L5" s="87">
        <f ca="1">(WEEKDAY(B5)=1)*SUM(OFFSET(H5,,,-MIN(ROWS($3:5),7)))</f>
        <v>0</v>
      </c>
      <c r="M5" s="29">
        <f t="shared" ca="1" si="5"/>
        <v>0</v>
      </c>
      <c r="N5" s="31">
        <f t="shared" ca="1" si="6"/>
        <v>0</v>
      </c>
      <c r="O5" s="81">
        <f t="shared" ca="1" si="7"/>
        <v>0</v>
      </c>
      <c r="P5" s="216"/>
      <c r="Q5" s="15" t="s">
        <v>10</v>
      </c>
      <c r="R5" s="17">
        <f>RIGHT(M2,2)/24</f>
        <v>1.4583333333333333</v>
      </c>
    </row>
    <row r="6" spans="1:18" ht="15" x14ac:dyDescent="0.2">
      <c r="A6" s="375"/>
      <c r="B6" s="53">
        <f t="shared" si="1"/>
        <v>43622</v>
      </c>
      <c r="C6" s="43"/>
      <c r="D6" s="258">
        <v>0.33333333333333331</v>
      </c>
      <c r="E6" s="259">
        <v>0.5</v>
      </c>
      <c r="F6" s="259">
        <v>0.54166666666666663</v>
      </c>
      <c r="G6" s="260">
        <v>0.69791666666666663</v>
      </c>
      <c r="H6" s="90">
        <f t="shared" si="2"/>
        <v>0.32291666666666663</v>
      </c>
      <c r="I6" s="95">
        <f t="shared" si="0"/>
        <v>0.32291666666666663</v>
      </c>
      <c r="J6" s="92">
        <f t="shared" si="3"/>
        <v>0</v>
      </c>
      <c r="K6" s="98">
        <f t="shared" ca="1" si="4"/>
        <v>0</v>
      </c>
      <c r="L6" s="87">
        <f ca="1">(WEEKDAY(B6)=1)*SUM(OFFSET(H6,,,-MIN(ROWS($3:6),7)))</f>
        <v>0</v>
      </c>
      <c r="M6" s="29">
        <f t="shared" ca="1" si="5"/>
        <v>0</v>
      </c>
      <c r="N6" s="30">
        <f t="shared" ca="1" si="6"/>
        <v>0</v>
      </c>
      <c r="O6" s="81">
        <f t="shared" ca="1" si="7"/>
        <v>0</v>
      </c>
      <c r="P6" s="216"/>
      <c r="Q6" s="15" t="s">
        <v>11</v>
      </c>
      <c r="R6" s="17">
        <f>RIGHT(N2,2)/24</f>
        <v>1.7916666666666667</v>
      </c>
    </row>
    <row r="7" spans="1:18" ht="15.75" thickBot="1" x14ac:dyDescent="0.25">
      <c r="A7" s="375"/>
      <c r="B7" s="53">
        <f t="shared" si="1"/>
        <v>43623</v>
      </c>
      <c r="C7" s="43"/>
      <c r="D7" s="258">
        <v>0.32291666666666669</v>
      </c>
      <c r="E7" s="259">
        <v>0.5</v>
      </c>
      <c r="F7" s="259">
        <v>0.54166666666666663</v>
      </c>
      <c r="G7" s="260">
        <v>0.66666666666666663</v>
      </c>
      <c r="H7" s="90">
        <f t="shared" si="2"/>
        <v>0.30208333333333315</v>
      </c>
      <c r="I7" s="95">
        <f t="shared" si="0"/>
        <v>0.30208333333333315</v>
      </c>
      <c r="J7" s="92">
        <f t="shared" si="3"/>
        <v>0</v>
      </c>
      <c r="K7" s="98">
        <f t="shared" ca="1" si="4"/>
        <v>0</v>
      </c>
      <c r="L7" s="87">
        <f ca="1">(WEEKDAY(B7)=1)*SUM(OFFSET(H7,,,-MIN(ROWS($3:7),7)))</f>
        <v>0</v>
      </c>
      <c r="M7" s="29">
        <f t="shared" ca="1" si="5"/>
        <v>0</v>
      </c>
      <c r="N7" s="30">
        <f t="shared" ca="1" si="6"/>
        <v>0</v>
      </c>
      <c r="O7" s="81">
        <f t="shared" ca="1" si="7"/>
        <v>0</v>
      </c>
      <c r="P7" s="216"/>
      <c r="Q7" s="18" t="s">
        <v>51</v>
      </c>
      <c r="R7" s="19">
        <v>0.29166666666666669</v>
      </c>
    </row>
    <row r="8" spans="1:18" ht="16.5" thickTop="1" thickBot="1" x14ac:dyDescent="0.25">
      <c r="A8" s="375"/>
      <c r="B8" s="53">
        <f t="shared" si="1"/>
        <v>43624</v>
      </c>
      <c r="C8" s="43"/>
      <c r="D8" s="45"/>
      <c r="E8" s="46"/>
      <c r="F8" s="46"/>
      <c r="G8" s="47"/>
      <c r="H8" s="101">
        <f t="shared" si="2"/>
        <v>0</v>
      </c>
      <c r="I8" s="102">
        <f t="shared" si="0"/>
        <v>0</v>
      </c>
      <c r="J8" s="103">
        <f t="shared" si="3"/>
        <v>0</v>
      </c>
      <c r="K8" s="104">
        <f t="shared" ca="1" si="4"/>
        <v>0</v>
      </c>
      <c r="L8" s="88">
        <f ca="1">(WEEKDAY(B8)=1)*SUM(OFFSET(H8,,,-MIN(ROWS($3:8),7)))</f>
        <v>0</v>
      </c>
      <c r="M8" s="32">
        <f t="shared" ca="1" si="5"/>
        <v>0</v>
      </c>
      <c r="N8" s="33">
        <f t="shared" ca="1" si="6"/>
        <v>0</v>
      </c>
      <c r="O8" s="82">
        <f t="shared" ca="1" si="7"/>
        <v>0</v>
      </c>
      <c r="P8" s="217" t="str">
        <f>IF(H8&lt;&gt;0,"ASTREINTE","")</f>
        <v/>
      </c>
      <c r="Q8" s="10"/>
    </row>
    <row r="9" spans="1:18" ht="16.5" thickTop="1" thickBot="1" x14ac:dyDescent="0.3">
      <c r="A9" s="375"/>
      <c r="B9" s="54">
        <f t="shared" si="1"/>
        <v>43625</v>
      </c>
      <c r="C9" s="48"/>
      <c r="D9" s="49"/>
      <c r="E9" s="50"/>
      <c r="F9" s="50"/>
      <c r="G9" s="51"/>
      <c r="H9" s="181">
        <f t="shared" si="2"/>
        <v>0</v>
      </c>
      <c r="I9" s="177">
        <f t="shared" si="0"/>
        <v>0</v>
      </c>
      <c r="J9" s="178">
        <f t="shared" si="3"/>
        <v>0</v>
      </c>
      <c r="K9" s="179">
        <f t="shared" ca="1" si="4"/>
        <v>0</v>
      </c>
      <c r="L9" s="89">
        <f ca="1">(WEEKDAY(B9)=1)*SUM(OFFSET(H9,,,-MIN(ROWS($3:9),7)))</f>
        <v>1.4444444444444442</v>
      </c>
      <c r="M9" s="84">
        <f t="shared" ca="1" si="5"/>
        <v>1.4444444444444442</v>
      </c>
      <c r="N9" s="75">
        <f t="shared" ca="1" si="6"/>
        <v>0</v>
      </c>
      <c r="O9" s="76">
        <f t="shared" ca="1" si="7"/>
        <v>0</v>
      </c>
      <c r="P9" s="218" t="str">
        <f>IF(H9&lt;&gt;0,"ASTREINTE","")</f>
        <v/>
      </c>
    </row>
    <row r="10" spans="1:18" ht="15.75" thickTop="1" x14ac:dyDescent="0.25">
      <c r="A10" s="375"/>
      <c r="B10" s="52">
        <f t="shared" si="1"/>
        <v>43626</v>
      </c>
      <c r="C10" s="39"/>
      <c r="D10" s="40"/>
      <c r="E10" s="41"/>
      <c r="F10" s="41"/>
      <c r="G10" s="55"/>
      <c r="H10" s="90">
        <f t="shared" si="2"/>
        <v>0</v>
      </c>
      <c r="I10" s="95">
        <f t="shared" si="0"/>
        <v>0</v>
      </c>
      <c r="J10" s="92">
        <f t="shared" si="3"/>
        <v>0</v>
      </c>
      <c r="K10" s="98">
        <f t="shared" ca="1" si="4"/>
        <v>0</v>
      </c>
      <c r="L10" s="90">
        <f ca="1">(WEEKDAY(B10)=1)*SUM(OFFSET(H10,,,-MIN(ROWS($3:10),7)))</f>
        <v>0</v>
      </c>
      <c r="M10" s="29">
        <f t="shared" ca="1" si="5"/>
        <v>0</v>
      </c>
      <c r="N10" s="30">
        <f t="shared" ca="1" si="6"/>
        <v>0</v>
      </c>
      <c r="O10" s="81">
        <f t="shared" ca="1" si="7"/>
        <v>0</v>
      </c>
      <c r="P10" s="219"/>
    </row>
    <row r="11" spans="1:18" ht="15" x14ac:dyDescent="0.25">
      <c r="A11" s="375"/>
      <c r="B11" s="53">
        <f t="shared" si="1"/>
        <v>43627</v>
      </c>
      <c r="C11" s="43"/>
      <c r="D11" s="264">
        <v>0.33680555555555558</v>
      </c>
      <c r="E11" s="265">
        <v>0.50694444444444442</v>
      </c>
      <c r="F11" s="265">
        <v>0.58333333333333337</v>
      </c>
      <c r="G11" s="266">
        <v>0.69097222222222221</v>
      </c>
      <c r="H11" s="90">
        <f t="shared" si="2"/>
        <v>0.27777777777777757</v>
      </c>
      <c r="I11" s="95">
        <f t="shared" si="0"/>
        <v>0.27777777777777757</v>
      </c>
      <c r="J11" s="92">
        <f t="shared" si="3"/>
        <v>0</v>
      </c>
      <c r="K11" s="98">
        <f t="shared" ca="1" si="4"/>
        <v>0</v>
      </c>
      <c r="L11" s="87">
        <f ca="1">(WEEKDAY(B11)=1)*SUM(OFFSET(H11,,,-MIN(ROWS($3:11),7)))</f>
        <v>0</v>
      </c>
      <c r="M11" s="29">
        <f t="shared" ca="1" si="5"/>
        <v>0</v>
      </c>
      <c r="N11" s="30">
        <f t="shared" ca="1" si="6"/>
        <v>0</v>
      </c>
      <c r="O11" s="81">
        <f t="shared" ca="1" si="7"/>
        <v>0</v>
      </c>
      <c r="P11" s="219"/>
    </row>
    <row r="12" spans="1:18" ht="15" x14ac:dyDescent="0.25">
      <c r="A12" s="375"/>
      <c r="B12" s="53">
        <f t="shared" si="1"/>
        <v>43628</v>
      </c>
      <c r="C12" s="43"/>
      <c r="D12" s="264">
        <v>0.31944444444444448</v>
      </c>
      <c r="E12" s="265">
        <v>0.48958333333333331</v>
      </c>
      <c r="F12" s="265">
        <v>0.55902777777777779</v>
      </c>
      <c r="G12" s="266">
        <v>0.77083333333333337</v>
      </c>
      <c r="H12" s="90">
        <f t="shared" si="2"/>
        <v>0.38194444444444453</v>
      </c>
      <c r="I12" s="95">
        <f t="shared" si="0"/>
        <v>0.38194444444444453</v>
      </c>
      <c r="J12" s="92">
        <f t="shared" si="3"/>
        <v>0</v>
      </c>
      <c r="K12" s="98">
        <f t="shared" ca="1" si="4"/>
        <v>0</v>
      </c>
      <c r="L12" s="87">
        <f ca="1">(WEEKDAY(B12)=1)*SUM(OFFSET(H12,,,-MIN(ROWS($3:12),7)))</f>
        <v>0</v>
      </c>
      <c r="M12" s="29">
        <f t="shared" ca="1" si="5"/>
        <v>0</v>
      </c>
      <c r="N12" s="30">
        <f t="shared" ca="1" si="6"/>
        <v>0</v>
      </c>
      <c r="O12" s="81">
        <f t="shared" ca="1" si="7"/>
        <v>0</v>
      </c>
      <c r="P12" s="219"/>
    </row>
    <row r="13" spans="1:18" ht="15" x14ac:dyDescent="0.25">
      <c r="A13" s="375"/>
      <c r="B13" s="53">
        <f t="shared" si="1"/>
        <v>43629</v>
      </c>
      <c r="C13" s="43"/>
      <c r="D13" s="264">
        <v>0.3298611111111111</v>
      </c>
      <c r="E13" s="265">
        <v>0.51388888888888895</v>
      </c>
      <c r="F13" s="265">
        <v>0.54513888888888895</v>
      </c>
      <c r="G13" s="266">
        <v>0.76736111111111116</v>
      </c>
      <c r="H13" s="90">
        <f t="shared" si="2"/>
        <v>0.40624999999999989</v>
      </c>
      <c r="I13" s="95">
        <f t="shared" si="0"/>
        <v>0.40624999999999989</v>
      </c>
      <c r="J13" s="92">
        <f t="shared" si="3"/>
        <v>0</v>
      </c>
      <c r="K13" s="98">
        <f t="shared" ca="1" si="4"/>
        <v>0</v>
      </c>
      <c r="L13" s="87">
        <f ca="1">(WEEKDAY(B13)=1)*SUM(OFFSET(H13,,,-MIN(ROWS($3:13),7)))</f>
        <v>0</v>
      </c>
      <c r="M13" s="29">
        <f t="shared" ca="1" si="5"/>
        <v>0</v>
      </c>
      <c r="N13" s="30">
        <f t="shared" ca="1" si="6"/>
        <v>0</v>
      </c>
      <c r="O13" s="81">
        <f t="shared" ca="1" si="7"/>
        <v>0</v>
      </c>
      <c r="P13" s="219"/>
    </row>
    <row r="14" spans="1:18" ht="15" x14ac:dyDescent="0.25">
      <c r="A14" s="375"/>
      <c r="B14" s="53">
        <f t="shared" si="1"/>
        <v>43630</v>
      </c>
      <c r="C14" s="43"/>
      <c r="D14" s="267">
        <v>0.33333333333333331</v>
      </c>
      <c r="E14" s="265">
        <v>0.52083333333333337</v>
      </c>
      <c r="F14" s="265">
        <v>0.5625</v>
      </c>
      <c r="G14" s="266">
        <v>0.75347222222222221</v>
      </c>
      <c r="H14" s="90">
        <f t="shared" si="2"/>
        <v>0.37847222222222232</v>
      </c>
      <c r="I14" s="95">
        <f t="shared" si="0"/>
        <v>0.37847222222222232</v>
      </c>
      <c r="J14" s="92">
        <f t="shared" si="3"/>
        <v>0</v>
      </c>
      <c r="K14" s="98">
        <f t="shared" ca="1" si="4"/>
        <v>0</v>
      </c>
      <c r="L14" s="87">
        <f ca="1">(WEEKDAY(B14)=1)*SUM(OFFSET(H14,,,-MIN(ROWS($3:14),7)))</f>
        <v>0</v>
      </c>
      <c r="M14" s="29">
        <f t="shared" ca="1" si="5"/>
        <v>0</v>
      </c>
      <c r="N14" s="30">
        <f t="shared" ca="1" si="6"/>
        <v>0</v>
      </c>
      <c r="O14" s="81">
        <f t="shared" ca="1" si="7"/>
        <v>0</v>
      </c>
      <c r="P14" s="219"/>
    </row>
    <row r="15" spans="1:18" ht="15.75" thickBot="1" x14ac:dyDescent="0.3">
      <c r="A15" s="375"/>
      <c r="B15" s="53">
        <f t="shared" si="1"/>
        <v>43631</v>
      </c>
      <c r="C15" s="44"/>
      <c r="D15" s="57"/>
      <c r="E15" s="58"/>
      <c r="F15" s="58"/>
      <c r="G15" s="59"/>
      <c r="H15" s="101">
        <f t="shared" si="2"/>
        <v>0</v>
      </c>
      <c r="I15" s="102">
        <f t="shared" si="0"/>
        <v>0</v>
      </c>
      <c r="J15" s="103">
        <f t="shared" si="3"/>
        <v>0</v>
      </c>
      <c r="K15" s="104">
        <f t="shared" ca="1" si="4"/>
        <v>0</v>
      </c>
      <c r="L15" s="88">
        <f ca="1">(WEEKDAY(B15)=1)*SUM(OFFSET(H15,,,-MIN(ROWS($3:15),7)))</f>
        <v>0</v>
      </c>
      <c r="M15" s="32">
        <f t="shared" ca="1" si="5"/>
        <v>0</v>
      </c>
      <c r="N15" s="33">
        <f t="shared" ca="1" si="6"/>
        <v>0</v>
      </c>
      <c r="O15" s="82">
        <f t="shared" ca="1" si="7"/>
        <v>0</v>
      </c>
      <c r="P15" s="218" t="str">
        <f>IF(H15&lt;&gt;0,"ASTREINTE","")</f>
        <v/>
      </c>
    </row>
    <row r="16" spans="1:18" ht="16.5" thickTop="1" thickBot="1" x14ac:dyDescent="0.3">
      <c r="A16" s="375"/>
      <c r="B16" s="54">
        <f t="shared" si="1"/>
        <v>43632</v>
      </c>
      <c r="C16" s="48"/>
      <c r="D16" s="49"/>
      <c r="E16" s="50"/>
      <c r="F16" s="50"/>
      <c r="G16" s="60"/>
      <c r="H16" s="176">
        <f t="shared" si="2"/>
        <v>0</v>
      </c>
      <c r="I16" s="177">
        <f t="shared" si="0"/>
        <v>0</v>
      </c>
      <c r="J16" s="178">
        <f t="shared" si="3"/>
        <v>0</v>
      </c>
      <c r="K16" s="179">
        <f t="shared" ca="1" si="4"/>
        <v>0</v>
      </c>
      <c r="L16" s="89">
        <f ca="1">(WEEKDAY(B16)=1)*SUM(OFFSET(H16,,,-MIN(ROWS($3:16),7)))</f>
        <v>1.4444444444444442</v>
      </c>
      <c r="M16" s="84">
        <f t="shared" ca="1" si="5"/>
        <v>1.4444444444444442</v>
      </c>
      <c r="N16" s="75">
        <f t="shared" ca="1" si="6"/>
        <v>0</v>
      </c>
      <c r="O16" s="76">
        <f t="shared" ca="1" si="7"/>
        <v>0</v>
      </c>
      <c r="P16" s="218" t="str">
        <f>IF(H16&lt;&gt;0,"ASTREINTE","")</f>
        <v/>
      </c>
    </row>
    <row r="17" spans="1:16" ht="15.75" thickTop="1" x14ac:dyDescent="0.25">
      <c r="A17" s="66"/>
      <c r="B17" s="52">
        <f t="shared" si="1"/>
        <v>43633</v>
      </c>
      <c r="C17" s="61"/>
      <c r="D17" s="271">
        <v>0.32291666666666669</v>
      </c>
      <c r="E17" s="272">
        <v>0.51388888888888895</v>
      </c>
      <c r="F17" s="272">
        <v>0.55555555555555558</v>
      </c>
      <c r="G17" s="273">
        <v>0.70138888888888884</v>
      </c>
      <c r="H17" s="90">
        <f t="shared" si="2"/>
        <v>0.33680555555555536</v>
      </c>
      <c r="I17" s="95">
        <f t="shared" si="0"/>
        <v>0.33680555555555536</v>
      </c>
      <c r="J17" s="92">
        <f t="shared" si="3"/>
        <v>0</v>
      </c>
      <c r="K17" s="98">
        <f t="shared" ca="1" si="4"/>
        <v>0</v>
      </c>
      <c r="L17" s="90">
        <f ca="1">(WEEKDAY(B17)=1)*SUM(OFFSET(H17,,,-MIN(ROWS($3:17),7)))</f>
        <v>0</v>
      </c>
      <c r="M17" s="29">
        <f t="shared" ca="1" si="5"/>
        <v>0</v>
      </c>
      <c r="N17" s="30">
        <f t="shared" ca="1" si="6"/>
        <v>0</v>
      </c>
      <c r="O17" s="81">
        <f t="shared" ca="1" si="7"/>
        <v>0</v>
      </c>
      <c r="P17" s="219"/>
    </row>
    <row r="18" spans="1:16" ht="15" x14ac:dyDescent="0.25">
      <c r="A18" s="66"/>
      <c r="B18" s="53">
        <f t="shared" si="1"/>
        <v>43634</v>
      </c>
      <c r="C18" s="44"/>
      <c r="D18" s="268">
        <v>0.30208333333333331</v>
      </c>
      <c r="E18" s="269">
        <v>0.5</v>
      </c>
      <c r="F18" s="269">
        <v>0.54166666666666663</v>
      </c>
      <c r="G18" s="270">
        <v>0.66666666666666663</v>
      </c>
      <c r="H18" s="90">
        <f t="shared" si="2"/>
        <v>0.32291666666666663</v>
      </c>
      <c r="I18" s="95">
        <f t="shared" si="0"/>
        <v>0.32291666666666663</v>
      </c>
      <c r="J18" s="92">
        <f t="shared" si="3"/>
        <v>0</v>
      </c>
      <c r="K18" s="98">
        <f t="shared" ca="1" si="4"/>
        <v>0</v>
      </c>
      <c r="L18" s="87">
        <f ca="1">(WEEKDAY(B18)=1)*SUM(OFFSET(H18,,,-MIN(ROWS($3:18),7)))</f>
        <v>0</v>
      </c>
      <c r="M18" s="29">
        <f t="shared" ca="1" si="5"/>
        <v>0</v>
      </c>
      <c r="N18" s="30">
        <f t="shared" ca="1" si="6"/>
        <v>0</v>
      </c>
      <c r="O18" s="81">
        <f t="shared" ca="1" si="7"/>
        <v>0</v>
      </c>
      <c r="P18" s="219"/>
    </row>
    <row r="19" spans="1:16" ht="15" x14ac:dyDescent="0.25">
      <c r="A19" s="66"/>
      <c r="B19" s="53">
        <f t="shared" si="1"/>
        <v>43635</v>
      </c>
      <c r="C19" s="44"/>
      <c r="D19" s="268">
        <v>0.3263888888888889</v>
      </c>
      <c r="E19" s="269">
        <v>0.4826388888888889</v>
      </c>
      <c r="F19" s="269">
        <v>0.52083333333333337</v>
      </c>
      <c r="G19" s="270">
        <v>0.67708333333333337</v>
      </c>
      <c r="H19" s="90">
        <f t="shared" si="2"/>
        <v>0.31250000000000011</v>
      </c>
      <c r="I19" s="95">
        <f t="shared" si="0"/>
        <v>0.31250000000000011</v>
      </c>
      <c r="J19" s="92">
        <f t="shared" si="3"/>
        <v>0</v>
      </c>
      <c r="K19" s="98">
        <f t="shared" ca="1" si="4"/>
        <v>0</v>
      </c>
      <c r="L19" s="87">
        <f ca="1">(WEEKDAY(B19)=1)*SUM(OFFSET(H19,,,-MIN(ROWS($3:19),7)))</f>
        <v>0</v>
      </c>
      <c r="M19" s="29">
        <f t="shared" ca="1" si="5"/>
        <v>0</v>
      </c>
      <c r="N19" s="30">
        <f t="shared" ca="1" si="6"/>
        <v>0</v>
      </c>
      <c r="O19" s="81">
        <f t="shared" ca="1" si="7"/>
        <v>0</v>
      </c>
      <c r="P19" s="219"/>
    </row>
    <row r="20" spans="1:16" ht="15" x14ac:dyDescent="0.25">
      <c r="A20" s="66"/>
      <c r="B20" s="53">
        <f t="shared" si="1"/>
        <v>43636</v>
      </c>
      <c r="C20" s="44"/>
      <c r="D20" s="268">
        <v>0.2986111111111111</v>
      </c>
      <c r="E20" s="269">
        <v>0.47916666666666669</v>
      </c>
      <c r="F20" s="269">
        <v>0.52083333333333337</v>
      </c>
      <c r="G20" s="270">
        <v>0.57638888888888895</v>
      </c>
      <c r="H20" s="90">
        <f t="shared" si="2"/>
        <v>0.23611111111111105</v>
      </c>
      <c r="I20" s="95">
        <f t="shared" si="0"/>
        <v>0.23611111111111105</v>
      </c>
      <c r="J20" s="92">
        <f t="shared" si="3"/>
        <v>0</v>
      </c>
      <c r="K20" s="98">
        <f t="shared" ca="1" si="4"/>
        <v>0</v>
      </c>
      <c r="L20" s="87">
        <f ca="1">(WEEKDAY(B20)=1)*SUM(OFFSET(H20,,,-MIN(ROWS($3:20),7)))</f>
        <v>0</v>
      </c>
      <c r="M20" s="29">
        <f t="shared" ca="1" si="5"/>
        <v>0</v>
      </c>
      <c r="N20" s="30">
        <f t="shared" ca="1" si="6"/>
        <v>0</v>
      </c>
      <c r="O20" s="81">
        <f t="shared" ca="1" si="7"/>
        <v>0</v>
      </c>
      <c r="P20" s="219"/>
    </row>
    <row r="21" spans="1:16" ht="15" x14ac:dyDescent="0.25">
      <c r="A21" s="66"/>
      <c r="B21" s="53">
        <f t="shared" si="1"/>
        <v>43637</v>
      </c>
      <c r="C21" s="44"/>
      <c r="D21" s="57"/>
      <c r="E21" s="58"/>
      <c r="F21" s="58"/>
      <c r="G21" s="59"/>
      <c r="H21" s="90">
        <f t="shared" si="2"/>
        <v>0</v>
      </c>
      <c r="I21" s="95">
        <f t="shared" si="0"/>
        <v>0</v>
      </c>
      <c r="J21" s="92">
        <f t="shared" si="3"/>
        <v>0</v>
      </c>
      <c r="K21" s="98">
        <f t="shared" ca="1" si="4"/>
        <v>0</v>
      </c>
      <c r="L21" s="87">
        <f ca="1">(WEEKDAY(B21)=1)*SUM(OFFSET(H21,,,-MIN(ROWS($3:21),7)))</f>
        <v>0</v>
      </c>
      <c r="M21" s="29">
        <f t="shared" ca="1" si="5"/>
        <v>0</v>
      </c>
      <c r="N21" s="30">
        <f t="shared" ca="1" si="6"/>
        <v>0</v>
      </c>
      <c r="O21" s="81">
        <f t="shared" ca="1" si="7"/>
        <v>0</v>
      </c>
      <c r="P21" s="219"/>
    </row>
    <row r="22" spans="1:16" ht="15.75" thickBot="1" x14ac:dyDescent="0.3">
      <c r="A22" s="66"/>
      <c r="B22" s="53">
        <f t="shared" si="1"/>
        <v>43638</v>
      </c>
      <c r="C22" s="44"/>
      <c r="D22" s="57"/>
      <c r="E22" s="58"/>
      <c r="F22" s="58"/>
      <c r="G22" s="59"/>
      <c r="H22" s="101">
        <f t="shared" si="2"/>
        <v>0</v>
      </c>
      <c r="I22" s="102">
        <f t="shared" si="0"/>
        <v>0</v>
      </c>
      <c r="J22" s="103">
        <f t="shared" si="3"/>
        <v>0</v>
      </c>
      <c r="K22" s="104">
        <f t="shared" ca="1" si="4"/>
        <v>0</v>
      </c>
      <c r="L22" s="88">
        <f ca="1">(WEEKDAY(B22)=1)*SUM(OFFSET(H22,,,-MIN(ROWS($3:22),7)))</f>
        <v>0</v>
      </c>
      <c r="M22" s="32">
        <f t="shared" ca="1" si="5"/>
        <v>0</v>
      </c>
      <c r="N22" s="33">
        <f t="shared" ca="1" si="6"/>
        <v>0</v>
      </c>
      <c r="O22" s="82">
        <f t="shared" ca="1" si="7"/>
        <v>0</v>
      </c>
      <c r="P22" s="218" t="str">
        <f>IF(H22&lt;&gt;0,"ASTREINTE","")</f>
        <v/>
      </c>
    </row>
    <row r="23" spans="1:16" ht="16.5" thickTop="1" thickBot="1" x14ac:dyDescent="0.3">
      <c r="A23" s="66"/>
      <c r="B23" s="54">
        <f t="shared" si="1"/>
        <v>43639</v>
      </c>
      <c r="C23" s="48"/>
      <c r="D23" s="49"/>
      <c r="E23" s="50"/>
      <c r="F23" s="50"/>
      <c r="G23" s="60"/>
      <c r="H23" s="176">
        <f t="shared" si="2"/>
        <v>0</v>
      </c>
      <c r="I23" s="177">
        <f t="shared" si="0"/>
        <v>0</v>
      </c>
      <c r="J23" s="178">
        <f t="shared" si="3"/>
        <v>0</v>
      </c>
      <c r="K23" s="180">
        <f t="shared" ca="1" si="4"/>
        <v>0</v>
      </c>
      <c r="L23" s="89">
        <f ca="1">(WEEKDAY(B23)=1)*SUM(OFFSET(H23,,,-MIN(ROWS($3:23),7)))</f>
        <v>1.208333333333333</v>
      </c>
      <c r="M23" s="84">
        <f t="shared" ca="1" si="5"/>
        <v>1.208333333333333</v>
      </c>
      <c r="N23" s="75">
        <f t="shared" ca="1" si="6"/>
        <v>0</v>
      </c>
      <c r="O23" s="76">
        <f t="shared" ca="1" si="7"/>
        <v>0</v>
      </c>
      <c r="P23" s="218" t="str">
        <f>IF(H23&lt;&gt;0,"ASTREINTE","")</f>
        <v/>
      </c>
    </row>
    <row r="24" spans="1:16" ht="15.75" thickTop="1" x14ac:dyDescent="0.25">
      <c r="A24" s="66"/>
      <c r="B24" s="52">
        <f t="shared" si="1"/>
        <v>43640</v>
      </c>
      <c r="C24" s="61"/>
      <c r="D24" s="62"/>
      <c r="E24" s="63"/>
      <c r="F24" s="63"/>
      <c r="G24" s="64"/>
      <c r="H24" s="90">
        <f t="shared" si="2"/>
        <v>0</v>
      </c>
      <c r="I24" s="95">
        <f t="shared" si="0"/>
        <v>0</v>
      </c>
      <c r="J24" s="92">
        <f t="shared" si="3"/>
        <v>0</v>
      </c>
      <c r="K24" s="98">
        <f t="shared" ca="1" si="4"/>
        <v>0</v>
      </c>
      <c r="L24" s="90">
        <f ca="1">(WEEKDAY(B24)=1)*SUM(OFFSET(H24,,,-MIN(ROWS($3:24),7)))</f>
        <v>0</v>
      </c>
      <c r="M24" s="29">
        <f t="shared" ca="1" si="5"/>
        <v>0</v>
      </c>
      <c r="N24" s="30">
        <f t="shared" ca="1" si="6"/>
        <v>0</v>
      </c>
      <c r="O24" s="81">
        <f t="shared" ca="1" si="7"/>
        <v>0</v>
      </c>
      <c r="P24" s="219"/>
    </row>
    <row r="25" spans="1:16" ht="15" x14ac:dyDescent="0.25">
      <c r="A25" s="66"/>
      <c r="B25" s="53">
        <f t="shared" si="1"/>
        <v>43641</v>
      </c>
      <c r="C25" s="44"/>
      <c r="D25" s="57"/>
      <c r="E25" s="58"/>
      <c r="F25" s="58"/>
      <c r="G25" s="59"/>
      <c r="H25" s="90">
        <f t="shared" si="2"/>
        <v>0</v>
      </c>
      <c r="I25" s="95">
        <f t="shared" si="0"/>
        <v>0</v>
      </c>
      <c r="J25" s="92">
        <f t="shared" si="3"/>
        <v>0</v>
      </c>
      <c r="K25" s="98">
        <f t="shared" ca="1" si="4"/>
        <v>0</v>
      </c>
      <c r="L25" s="87">
        <f ca="1">(WEEKDAY(B25)=1)*SUM(OFFSET(H25,,,-MIN(ROWS($3:25),7)))</f>
        <v>0</v>
      </c>
      <c r="M25" s="29">
        <f t="shared" ca="1" si="5"/>
        <v>0</v>
      </c>
      <c r="N25" s="30">
        <f t="shared" ca="1" si="6"/>
        <v>0</v>
      </c>
      <c r="O25" s="81">
        <f t="shared" ca="1" si="7"/>
        <v>0</v>
      </c>
      <c r="P25" s="219"/>
    </row>
    <row r="26" spans="1:16" ht="15" x14ac:dyDescent="0.25">
      <c r="A26" s="66"/>
      <c r="B26" s="53">
        <f t="shared" si="1"/>
        <v>43642</v>
      </c>
      <c r="C26" s="44"/>
      <c r="D26" s="57"/>
      <c r="E26" s="58"/>
      <c r="F26" s="58"/>
      <c r="G26" s="59"/>
      <c r="H26" s="90">
        <f t="shared" si="2"/>
        <v>0</v>
      </c>
      <c r="I26" s="95">
        <f t="shared" si="0"/>
        <v>0</v>
      </c>
      <c r="J26" s="92">
        <f t="shared" si="3"/>
        <v>0</v>
      </c>
      <c r="K26" s="98">
        <f t="shared" ca="1" si="4"/>
        <v>0</v>
      </c>
      <c r="L26" s="87">
        <f ca="1">(WEEKDAY(B26)=1)*SUM(OFFSET(H26,,,-MIN(ROWS($3:26),7)))</f>
        <v>0</v>
      </c>
      <c r="M26" s="29">
        <f t="shared" ca="1" si="5"/>
        <v>0</v>
      </c>
      <c r="N26" s="30">
        <f t="shared" ca="1" si="6"/>
        <v>0</v>
      </c>
      <c r="O26" s="81">
        <f t="shared" ca="1" si="7"/>
        <v>0</v>
      </c>
      <c r="P26" s="219"/>
    </row>
    <row r="27" spans="1:16" ht="15" x14ac:dyDescent="0.25">
      <c r="A27" s="66"/>
      <c r="B27" s="53">
        <f t="shared" si="1"/>
        <v>43643</v>
      </c>
      <c r="C27" s="44"/>
      <c r="D27" s="57"/>
      <c r="E27" s="58"/>
      <c r="F27" s="58"/>
      <c r="G27" s="59"/>
      <c r="H27" s="90">
        <f t="shared" si="2"/>
        <v>0</v>
      </c>
      <c r="I27" s="95">
        <f t="shared" si="0"/>
        <v>0</v>
      </c>
      <c r="J27" s="92">
        <f t="shared" si="3"/>
        <v>0</v>
      </c>
      <c r="K27" s="98">
        <f t="shared" ca="1" si="4"/>
        <v>0</v>
      </c>
      <c r="L27" s="87">
        <f ca="1">(WEEKDAY(B27)=1)*SUM(OFFSET(H27,,,-MIN(ROWS($3:27),7)))</f>
        <v>0</v>
      </c>
      <c r="M27" s="29">
        <f t="shared" ca="1" si="5"/>
        <v>0</v>
      </c>
      <c r="N27" s="30">
        <f t="shared" ca="1" si="6"/>
        <v>0</v>
      </c>
      <c r="O27" s="81">
        <f t="shared" ca="1" si="7"/>
        <v>0</v>
      </c>
      <c r="P27" s="219"/>
    </row>
    <row r="28" spans="1:16" ht="15" x14ac:dyDescent="0.25">
      <c r="A28" s="66"/>
      <c r="B28" s="53">
        <f t="shared" si="1"/>
        <v>43644</v>
      </c>
      <c r="C28" s="44"/>
      <c r="D28" s="57"/>
      <c r="E28" s="58"/>
      <c r="F28" s="58"/>
      <c r="G28" s="59"/>
      <c r="H28" s="90">
        <f t="shared" si="2"/>
        <v>0</v>
      </c>
      <c r="I28" s="95">
        <f t="shared" si="0"/>
        <v>0</v>
      </c>
      <c r="J28" s="92">
        <f t="shared" si="3"/>
        <v>0</v>
      </c>
      <c r="K28" s="98">
        <f t="shared" ca="1" si="4"/>
        <v>0</v>
      </c>
      <c r="L28" s="87">
        <f ca="1">(WEEKDAY(B28)=1)*SUM(OFFSET(H28,,,-MIN(ROWS($3:28),7)))</f>
        <v>0</v>
      </c>
      <c r="M28" s="29">
        <f t="shared" ca="1" si="5"/>
        <v>0</v>
      </c>
      <c r="N28" s="30">
        <f t="shared" ca="1" si="6"/>
        <v>0</v>
      </c>
      <c r="O28" s="81">
        <f t="shared" ca="1" si="7"/>
        <v>0</v>
      </c>
      <c r="P28" s="219"/>
    </row>
    <row r="29" spans="1:16" ht="15.75" thickBot="1" x14ac:dyDescent="0.3">
      <c r="A29" s="66"/>
      <c r="B29" s="53">
        <f t="shared" si="1"/>
        <v>43645</v>
      </c>
      <c r="C29" s="44"/>
      <c r="D29" s="57"/>
      <c r="E29" s="58"/>
      <c r="F29" s="58"/>
      <c r="G29" s="59"/>
      <c r="H29" s="101">
        <f t="shared" si="2"/>
        <v>0</v>
      </c>
      <c r="I29" s="102">
        <f t="shared" si="0"/>
        <v>0</v>
      </c>
      <c r="J29" s="103">
        <f t="shared" si="3"/>
        <v>0</v>
      </c>
      <c r="K29" s="104">
        <f t="shared" ca="1" si="4"/>
        <v>0</v>
      </c>
      <c r="L29" s="88">
        <f ca="1">(WEEKDAY(B29)=1)*SUM(OFFSET(H29,,,-MIN(ROWS($3:29),7)))</f>
        <v>0</v>
      </c>
      <c r="M29" s="32">
        <f t="shared" ca="1" si="5"/>
        <v>0</v>
      </c>
      <c r="N29" s="33">
        <f t="shared" ca="1" si="6"/>
        <v>0</v>
      </c>
      <c r="O29" s="82">
        <f t="shared" ca="1" si="7"/>
        <v>0</v>
      </c>
      <c r="P29" s="218" t="str">
        <f>IF(H29&lt;&gt;0,"ASTREINTE","")</f>
        <v/>
      </c>
    </row>
    <row r="30" spans="1:16" ht="16.5" thickTop="1" thickBot="1" x14ac:dyDescent="0.3">
      <c r="A30" s="66"/>
      <c r="B30" s="54">
        <f t="shared" si="1"/>
        <v>43646</v>
      </c>
      <c r="C30" s="48"/>
      <c r="D30" s="49"/>
      <c r="E30" s="50"/>
      <c r="F30" s="50"/>
      <c r="G30" s="60"/>
      <c r="H30" s="176">
        <f t="shared" si="2"/>
        <v>0</v>
      </c>
      <c r="I30" s="177">
        <f t="shared" si="0"/>
        <v>0</v>
      </c>
      <c r="J30" s="178">
        <f t="shared" si="3"/>
        <v>0</v>
      </c>
      <c r="K30" s="180">
        <f t="shared" ca="1" si="4"/>
        <v>0</v>
      </c>
      <c r="L30" s="89">
        <f ca="1">(WEEKDAY(B30)=1)*SUM(OFFSET(H30,,,-MIN(ROWS($3:30),7)))</f>
        <v>0</v>
      </c>
      <c r="M30" s="84">
        <f t="shared" ca="1" si="5"/>
        <v>0</v>
      </c>
      <c r="N30" s="75">
        <f t="shared" ca="1" si="6"/>
        <v>0</v>
      </c>
      <c r="O30" s="76">
        <f t="shared" ca="1" si="7"/>
        <v>0</v>
      </c>
      <c r="P30" s="218" t="str">
        <f>IF(H30&lt;&gt;0,"ASTREINTE","")</f>
        <v/>
      </c>
    </row>
    <row r="31" spans="1:16" ht="15.75" thickTop="1" x14ac:dyDescent="0.25">
      <c r="A31" s="66"/>
      <c r="B31" s="52">
        <f t="shared" si="1"/>
        <v>43647</v>
      </c>
      <c r="C31" s="61"/>
      <c r="D31" s="62"/>
      <c r="E31" s="63"/>
      <c r="F31" s="63"/>
      <c r="G31" s="64"/>
      <c r="H31" s="90">
        <f t="shared" si="2"/>
        <v>0</v>
      </c>
      <c r="I31" s="95">
        <f t="shared" si="0"/>
        <v>0</v>
      </c>
      <c r="J31" s="92">
        <f t="shared" si="3"/>
        <v>0</v>
      </c>
      <c r="K31" s="98">
        <f t="shared" ca="1" si="4"/>
        <v>0</v>
      </c>
      <c r="L31" s="90">
        <f ca="1">(WEEKDAY(B31)=1)*SUM(OFFSET(H31,,,-MIN(ROWS($3:31),7)))</f>
        <v>0</v>
      </c>
      <c r="M31" s="29">
        <f t="shared" ca="1" si="5"/>
        <v>0</v>
      </c>
      <c r="N31" s="30">
        <f t="shared" ca="1" si="6"/>
        <v>0</v>
      </c>
      <c r="O31" s="81">
        <f t="shared" ca="1" si="7"/>
        <v>0</v>
      </c>
      <c r="P31" s="218"/>
    </row>
    <row r="32" spans="1:16" ht="15" x14ac:dyDescent="0.25">
      <c r="A32" s="66"/>
      <c r="B32" s="53">
        <f t="shared" si="1"/>
        <v>43648</v>
      </c>
      <c r="C32" s="44"/>
      <c r="D32" s="57"/>
      <c r="E32" s="58"/>
      <c r="F32" s="58"/>
      <c r="G32" s="59"/>
      <c r="H32" s="90">
        <f t="shared" si="2"/>
        <v>0</v>
      </c>
      <c r="I32" s="95">
        <f t="shared" si="0"/>
        <v>0</v>
      </c>
      <c r="J32" s="92">
        <f t="shared" si="3"/>
        <v>0</v>
      </c>
      <c r="K32" s="98">
        <f t="shared" ca="1" si="4"/>
        <v>0</v>
      </c>
      <c r="L32" s="87">
        <f ca="1">(WEEKDAY(B32)=1)*SUM(OFFSET(H32,,,-MIN(ROWS($3:32),7)))</f>
        <v>0</v>
      </c>
      <c r="M32" s="29">
        <f t="shared" ca="1" si="5"/>
        <v>0</v>
      </c>
      <c r="N32" s="30">
        <f t="shared" ca="1" si="6"/>
        <v>0</v>
      </c>
      <c r="O32" s="81">
        <f t="shared" ca="1" si="7"/>
        <v>0</v>
      </c>
      <c r="P32" s="219"/>
    </row>
    <row r="33" spans="1:16" ht="15" x14ac:dyDescent="0.25">
      <c r="A33" s="66"/>
      <c r="B33" s="53">
        <f t="shared" si="1"/>
        <v>43649</v>
      </c>
      <c r="C33" s="44"/>
      <c r="D33" s="57"/>
      <c r="E33" s="58"/>
      <c r="F33" s="58"/>
      <c r="G33" s="197"/>
      <c r="H33" s="90">
        <f t="shared" si="2"/>
        <v>0</v>
      </c>
      <c r="I33" s="95">
        <f t="shared" si="0"/>
        <v>0</v>
      </c>
      <c r="J33" s="92">
        <f t="shared" si="3"/>
        <v>0</v>
      </c>
      <c r="K33" s="98">
        <f t="shared" ca="1" si="4"/>
        <v>0</v>
      </c>
      <c r="L33" s="87">
        <f ca="1">(WEEKDAY(B33)=1)*SUM(OFFSET(H33,,,-MIN(ROWS($3:33),7)))</f>
        <v>0</v>
      </c>
      <c r="M33" s="29">
        <f t="shared" ca="1" si="5"/>
        <v>0</v>
      </c>
      <c r="N33" s="30">
        <f t="shared" ca="1" si="6"/>
        <v>0</v>
      </c>
      <c r="O33" s="81">
        <f t="shared" ca="1" si="7"/>
        <v>0</v>
      </c>
      <c r="P33" s="219"/>
    </row>
    <row r="34" spans="1:16" ht="15" x14ac:dyDescent="0.25">
      <c r="A34" s="66"/>
      <c r="B34" s="53">
        <f t="shared" si="1"/>
        <v>43650</v>
      </c>
      <c r="C34" s="44"/>
      <c r="D34" s="57"/>
      <c r="E34" s="58"/>
      <c r="F34" s="58"/>
      <c r="G34" s="59"/>
      <c r="H34" s="90">
        <f t="shared" si="2"/>
        <v>0</v>
      </c>
      <c r="I34" s="95">
        <f t="shared" si="0"/>
        <v>0</v>
      </c>
      <c r="J34" s="92">
        <f t="shared" si="3"/>
        <v>0</v>
      </c>
      <c r="K34" s="98">
        <f t="shared" ca="1" si="4"/>
        <v>0</v>
      </c>
      <c r="L34" s="87">
        <f ca="1">(WEEKDAY(B34)=1)*SUM(OFFSET(H34,,,-MIN(ROWS($3:34),7)))</f>
        <v>0</v>
      </c>
      <c r="M34" s="29">
        <f t="shared" ca="1" si="5"/>
        <v>0</v>
      </c>
      <c r="N34" s="30">
        <f t="shared" ca="1" si="6"/>
        <v>0</v>
      </c>
      <c r="O34" s="81">
        <f t="shared" ca="1" si="7"/>
        <v>0</v>
      </c>
      <c r="P34" s="219"/>
    </row>
    <row r="35" spans="1:16" ht="15" x14ac:dyDescent="0.25">
      <c r="A35" s="66"/>
      <c r="B35" s="53">
        <f t="shared" si="1"/>
        <v>43651</v>
      </c>
      <c r="C35" s="44"/>
      <c r="D35" s="57"/>
      <c r="E35" s="58"/>
      <c r="F35" s="58"/>
      <c r="G35" s="59"/>
      <c r="H35" s="90">
        <f t="shared" si="2"/>
        <v>0</v>
      </c>
      <c r="I35" s="95">
        <f t="shared" si="0"/>
        <v>0</v>
      </c>
      <c r="J35" s="92">
        <f t="shared" si="3"/>
        <v>0</v>
      </c>
      <c r="K35" s="98">
        <f t="shared" ca="1" si="4"/>
        <v>0</v>
      </c>
      <c r="L35" s="87">
        <f ca="1">(WEEKDAY(B35)=1)*SUM(OFFSET(H35,,,-MIN(ROWS($3:35),7)))</f>
        <v>0</v>
      </c>
      <c r="M35" s="29">
        <f t="shared" ca="1" si="5"/>
        <v>0</v>
      </c>
      <c r="N35" s="30">
        <f t="shared" ca="1" si="6"/>
        <v>0</v>
      </c>
      <c r="O35" s="81">
        <f t="shared" ca="1" si="7"/>
        <v>0</v>
      </c>
      <c r="P35" s="219"/>
    </row>
    <row r="36" spans="1:16" ht="15.75" thickBot="1" x14ac:dyDescent="0.3">
      <c r="A36" s="66"/>
      <c r="B36" s="53">
        <f t="shared" si="1"/>
        <v>43652</v>
      </c>
      <c r="C36" s="44"/>
      <c r="D36" s="57"/>
      <c r="E36" s="58"/>
      <c r="F36" s="58"/>
      <c r="G36" s="59"/>
      <c r="H36" s="101">
        <f t="shared" si="2"/>
        <v>0</v>
      </c>
      <c r="I36" s="102">
        <f t="shared" si="0"/>
        <v>0</v>
      </c>
      <c r="J36" s="103">
        <f t="shared" si="3"/>
        <v>0</v>
      </c>
      <c r="K36" s="104">
        <f t="shared" ca="1" si="4"/>
        <v>0</v>
      </c>
      <c r="L36" s="88">
        <f ca="1">(WEEKDAY(B36)=1)*SUM(OFFSET(H36,,,-MIN(ROWS($3:36),7)))</f>
        <v>0</v>
      </c>
      <c r="M36" s="32">
        <f t="shared" ca="1" si="5"/>
        <v>0</v>
      </c>
      <c r="N36" s="33">
        <f t="shared" ca="1" si="6"/>
        <v>0</v>
      </c>
      <c r="O36" s="83">
        <f t="shared" ca="1" si="7"/>
        <v>0</v>
      </c>
      <c r="P36" s="218" t="str">
        <f>IF(H36&lt;&gt;0,"ASTREINTE","")</f>
        <v/>
      </c>
    </row>
    <row r="37" spans="1:16" ht="16.5" thickTop="1" thickBot="1" x14ac:dyDescent="0.3">
      <c r="A37" s="66"/>
      <c r="B37" s="65">
        <f t="shared" si="1"/>
        <v>43653</v>
      </c>
      <c r="C37" s="44"/>
      <c r="D37" s="57"/>
      <c r="E37" s="58"/>
      <c r="F37" s="58"/>
      <c r="G37" s="59"/>
      <c r="H37" s="176">
        <f t="shared" si="2"/>
        <v>0</v>
      </c>
      <c r="I37" s="177">
        <f t="shared" si="0"/>
        <v>0</v>
      </c>
      <c r="J37" s="178">
        <f t="shared" si="3"/>
        <v>0</v>
      </c>
      <c r="K37" s="180">
        <f t="shared" ca="1" si="4"/>
        <v>0</v>
      </c>
      <c r="L37" s="89">
        <f ca="1">(WEEKDAY(B37)=1)*SUM(OFFSET(H37,,,-MIN(ROWS($3:37),7)))</f>
        <v>0</v>
      </c>
      <c r="M37" s="84">
        <f t="shared" ca="1" si="5"/>
        <v>0</v>
      </c>
      <c r="N37" s="75">
        <f t="shared" ca="1" si="6"/>
        <v>0</v>
      </c>
      <c r="O37" s="76">
        <f t="shared" ca="1" si="7"/>
        <v>0</v>
      </c>
      <c r="P37" s="218" t="str">
        <f>IF(H37&lt;&gt;0,"ASTREINTE","")</f>
        <v/>
      </c>
    </row>
    <row r="38" spans="1:16" ht="16.5" thickTop="1" thickBot="1" x14ac:dyDescent="0.3">
      <c r="A38" s="66"/>
      <c r="B38" s="22" t="s">
        <v>12</v>
      </c>
      <c r="C38" s="23"/>
      <c r="D38" s="23"/>
      <c r="E38" s="23"/>
      <c r="F38" s="23"/>
      <c r="G38" s="23"/>
      <c r="H38" s="24">
        <f t="shared" ref="H38:O38" si="8">SUM(H3:H37)</f>
        <v>4.0972222222222214</v>
      </c>
      <c r="I38" s="24">
        <f t="shared" si="8"/>
        <v>4.0972222222222214</v>
      </c>
      <c r="J38" s="24">
        <f t="shared" si="8"/>
        <v>0</v>
      </c>
      <c r="K38" s="24">
        <f t="shared" ca="1" si="8"/>
        <v>0</v>
      </c>
      <c r="L38" s="77">
        <f ca="1">SUM(L3:L37)</f>
        <v>4.0972222222222214</v>
      </c>
      <c r="M38" s="77">
        <f t="shared" ca="1" si="8"/>
        <v>4.0972222222222214</v>
      </c>
      <c r="N38" s="77">
        <f t="shared" ca="1" si="8"/>
        <v>0</v>
      </c>
      <c r="O38" s="78">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4.0972222222222214</v>
      </c>
      <c r="I40" s="370">
        <f>SUM(I38:J38)</f>
        <v>4.0972222222222214</v>
      </c>
      <c r="J40" s="371"/>
      <c r="K40" s="28"/>
      <c r="L40" s="12">
        <f ca="1">L38</f>
        <v>4.0972222222222214</v>
      </c>
      <c r="M40" s="370">
        <f ca="1">SUM(M38:O38)</f>
        <v>4.0972222222222214</v>
      </c>
      <c r="N40" s="372"/>
      <c r="O40" s="373"/>
    </row>
    <row r="41" spans="1:16" ht="13.5" thickTop="1" x14ac:dyDescent="0.25"/>
  </sheetData>
  <mergeCells count="3">
    <mergeCell ref="A3:A16"/>
    <mergeCell ref="I40:J40"/>
    <mergeCell ref="M40:O40"/>
  </mergeCells>
  <conditionalFormatting sqref="B31:K37">
    <cfRule type="expression" dxfId="54" priority="5">
      <formula>MONTH($B$34)&lt;&gt;MONTH($B$22)</formula>
    </cfRule>
  </conditionalFormatting>
  <conditionalFormatting sqref="B3:K37">
    <cfRule type="expression" dxfId="53" priority="6">
      <formula>WEEKDAY($B3)=1</formula>
    </cfRule>
  </conditionalFormatting>
  <conditionalFormatting sqref="C3:C11 C13:C15 C20:C29 C17:C18 C31:C37">
    <cfRule type="expression" dxfId="52" priority="4">
      <formula>AND(COUNTIF(Fer,B3)=0,C3&lt;&gt;"")</formula>
    </cfRule>
  </conditionalFormatting>
  <conditionalFormatting sqref="B3:C15 B17:C29 B31:C37">
    <cfRule type="expression" dxfId="51" priority="3">
      <formula>COUNTIF(Fer,$B3)</formula>
    </cfRule>
  </conditionalFormatting>
  <conditionalFormatting sqref="B3:K15 B17:K29 B31:K37">
    <cfRule type="expression" dxfId="50" priority="2">
      <formula>NOT(MOD(ROW(),2))</formula>
    </cfRule>
  </conditionalFormatting>
  <conditionalFormatting sqref="P3:P37">
    <cfRule type="expression" dxfId="49"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497727-328B-4E18-A5D0-05D047178AA2}">
  <sheetPr codeName="Feuil6"/>
  <dimension ref="A1:R41"/>
  <sheetViews>
    <sheetView zoomScale="98" zoomScaleNormal="98" workbookViewId="0">
      <pane xSplit="1" ySplit="2" topLeftCell="B15" activePane="bottomRight" state="frozen"/>
      <selection pane="topRight" activeCell="B1" sqref="B1"/>
      <selection pane="bottomLeft" activeCell="A3" sqref="A3"/>
      <selection pane="bottomRight" activeCell="C34" sqref="C34"/>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4.8333333333333428</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THIERRY</v>
      </c>
      <c r="B3" s="52">
        <f>IF(OR(
DAY(EOMONTH(A2,-1))-DAY(DATE(YEAR(A2),MONTH(A2),0)+2-WEEKDAY(DATE(YEAR(A2),MONTH(A2),0)))&lt;3,
DAY(EOMONTH(A2,-1))-DAY(DATE(YEAR(A2),MONTH(A2),0)+2-WEEKDAY(DATE(YEAR(A2),MONTH(A2),0)))&gt;7),
DATE(YEAR(A2),MONTH(A2),0)+2-WEEKDAY(DATE(YEAR(A2),MONTH(A2),0)),
DATE(YEAR(A2),MONTH(A2),0)+2-WEEKDAY(DATE(YEAR(A2),MONTH(A2),0))+7)</f>
        <v>43619</v>
      </c>
      <c r="C3" s="182"/>
      <c r="D3" s="114">
        <v>0.33333333333333331</v>
      </c>
      <c r="E3" s="115">
        <v>0.5625</v>
      </c>
      <c r="F3" s="115">
        <v>0.60416666666666663</v>
      </c>
      <c r="G3" s="116">
        <v>0.71875</v>
      </c>
      <c r="H3" s="117">
        <f>MAX(MOD(($E3+$G3-$D3-$F3),1),C3*HF)</f>
        <v>0.34375000000000011</v>
      </c>
      <c r="I3" s="123">
        <f t="shared" ref="I3:I37" si="0">$H3-$J3</f>
        <v>0.34375000000000011</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114">
        <v>0.33333333333333331</v>
      </c>
      <c r="E4" s="115">
        <v>0.54166666666666663</v>
      </c>
      <c r="F4" s="115">
        <v>0.58333333333333337</v>
      </c>
      <c r="G4" s="116">
        <v>0.66666666666666663</v>
      </c>
      <c r="H4" s="118">
        <f t="shared" ref="H4:H37" si="2">MAX(MOD(($E4+$G4-$D4-$F4),1),C4*HF)</f>
        <v>0.29166666666666663</v>
      </c>
      <c r="I4" s="130">
        <f t="shared" si="0"/>
        <v>0.29166666666666663</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114">
        <v>0.33333333333333331</v>
      </c>
      <c r="E5" s="115">
        <v>0.52083333333333337</v>
      </c>
      <c r="F5" s="115">
        <v>0.58333333333333337</v>
      </c>
      <c r="G5" s="116">
        <v>0.69791666666666663</v>
      </c>
      <c r="H5" s="118">
        <f t="shared" si="2"/>
        <v>0.30208333333333337</v>
      </c>
      <c r="I5" s="130">
        <f t="shared" si="0"/>
        <v>0.30208333333333337</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114">
        <v>0.34375</v>
      </c>
      <c r="E6" s="115">
        <v>0.52083333333333337</v>
      </c>
      <c r="F6" s="115">
        <v>0.5625</v>
      </c>
      <c r="G6" s="116">
        <v>0.69791666666666663</v>
      </c>
      <c r="H6" s="118">
        <f t="shared" si="2"/>
        <v>0.3125</v>
      </c>
      <c r="I6" s="130">
        <f t="shared" si="0"/>
        <v>0.3125</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114">
        <v>0.33333333333333331</v>
      </c>
      <c r="E7" s="115">
        <v>0.54166666666666663</v>
      </c>
      <c r="F7" s="115">
        <v>0.58333333333333337</v>
      </c>
      <c r="G7" s="116">
        <v>0.64930555555555558</v>
      </c>
      <c r="H7" s="118">
        <f t="shared" si="2"/>
        <v>0.27430555555555569</v>
      </c>
      <c r="I7" s="130">
        <f t="shared" si="0"/>
        <v>0.27430555555555569</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119"/>
      <c r="E8" s="120"/>
      <c r="F8" s="120"/>
      <c r="G8" s="121"/>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185"/>
      <c r="D9" s="142"/>
      <c r="E9" s="143"/>
      <c r="F9" s="143"/>
      <c r="G9" s="144"/>
      <c r="H9" s="186">
        <f t="shared" si="2"/>
        <v>0</v>
      </c>
      <c r="I9" s="187">
        <f t="shared" si="0"/>
        <v>0</v>
      </c>
      <c r="J9" s="188">
        <f t="shared" si="3"/>
        <v>0</v>
      </c>
      <c r="K9" s="189">
        <f t="shared" ca="1" si="4"/>
        <v>0</v>
      </c>
      <c r="L9" s="149">
        <f ca="1">(WEEKDAY(B9)=1)*SUM(OFFSET(H9,,,-MIN(ROWS($3:9),7)))</f>
        <v>1.5243055555555558</v>
      </c>
      <c r="M9" s="150">
        <f t="shared" ca="1" si="5"/>
        <v>1.4583333333333333</v>
      </c>
      <c r="N9" s="151">
        <f t="shared" ca="1" si="6"/>
        <v>6.5972222222222543E-2</v>
      </c>
      <c r="O9" s="152">
        <f t="shared" ca="1" si="7"/>
        <v>0</v>
      </c>
      <c r="P9" s="218" t="str">
        <f>IF(H9&lt;&gt;0,"ASTREINTE","")</f>
        <v/>
      </c>
    </row>
    <row r="10" spans="1:18" ht="15.75" thickTop="1" x14ac:dyDescent="0.25">
      <c r="A10" s="375"/>
      <c r="B10" s="52">
        <f t="shared" si="1"/>
        <v>43626</v>
      </c>
      <c r="C10" s="182"/>
      <c r="D10" s="114"/>
      <c r="E10" s="115"/>
      <c r="F10" s="115"/>
      <c r="G10" s="153"/>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119">
        <v>0.33333333333333331</v>
      </c>
      <c r="E11" s="120">
        <v>0.54166666666666663</v>
      </c>
      <c r="F11" s="120">
        <v>0.58333333333333337</v>
      </c>
      <c r="G11" s="154">
        <v>0.79166666666666663</v>
      </c>
      <c r="H11" s="118">
        <f t="shared" si="2"/>
        <v>0.41666666666666663</v>
      </c>
      <c r="I11" s="130">
        <f t="shared" si="0"/>
        <v>0.41666666666666663</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119">
        <v>0.33333333333333331</v>
      </c>
      <c r="E12" s="120">
        <v>0.54166666666666663</v>
      </c>
      <c r="F12" s="120">
        <v>0.58333333333333337</v>
      </c>
      <c r="G12" s="154">
        <v>0.76041666666666663</v>
      </c>
      <c r="H12" s="118">
        <f t="shared" si="2"/>
        <v>0.38541666666666663</v>
      </c>
      <c r="I12" s="130">
        <f t="shared" si="0"/>
        <v>0.38541666666666663</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119">
        <v>0.33333333333333331</v>
      </c>
      <c r="E13" s="120">
        <v>0.5</v>
      </c>
      <c r="F13" s="120">
        <v>0.54166666666666663</v>
      </c>
      <c r="G13" s="154">
        <v>0.75</v>
      </c>
      <c r="H13" s="118">
        <f t="shared" si="2"/>
        <v>0.37500000000000011</v>
      </c>
      <c r="I13" s="130">
        <f t="shared" si="0"/>
        <v>0.37500000000000011</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119">
        <v>0.33333333333333331</v>
      </c>
      <c r="E14" s="120">
        <v>0.54166666666666663</v>
      </c>
      <c r="F14" s="120">
        <v>0.58333333333333337</v>
      </c>
      <c r="G14" s="154">
        <v>0.79166666666666663</v>
      </c>
      <c r="H14" s="118">
        <f t="shared" si="2"/>
        <v>0.41666666666666663</v>
      </c>
      <c r="I14" s="130">
        <f t="shared" si="0"/>
        <v>0.41666666666666663</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155"/>
      <c r="E15" s="156"/>
      <c r="F15" s="156"/>
      <c r="G15" s="157"/>
      <c r="H15" s="122">
        <f t="shared" si="2"/>
        <v>0</v>
      </c>
      <c r="I15" s="135">
        <f t="shared" si="0"/>
        <v>0</v>
      </c>
      <c r="J15" s="136">
        <f t="shared" si="3"/>
        <v>0</v>
      </c>
      <c r="K15" s="137">
        <f t="shared" ca="1" si="4"/>
        <v>0</v>
      </c>
      <c r="L15" s="138">
        <f ca="1">(WEEKDAY(B15)=1)*SUM(OFFSET(H15,,,-MIN(ROWS($3:15),7)))</f>
        <v>0</v>
      </c>
      <c r="M15" s="139">
        <f t="shared" ca="1" si="5"/>
        <v>0</v>
      </c>
      <c r="N15" s="140">
        <f t="shared" ca="1" si="6"/>
        <v>0</v>
      </c>
      <c r="O15" s="141">
        <f t="shared" ca="1" si="7"/>
        <v>0</v>
      </c>
      <c r="P15" s="218" t="str">
        <f>IF(H15&lt;&gt;0,"ASTREINTE","")</f>
        <v/>
      </c>
    </row>
    <row r="16" spans="1:18" ht="16.5" thickTop="1" thickBot="1" x14ac:dyDescent="0.3">
      <c r="A16" s="375"/>
      <c r="B16" s="54">
        <f t="shared" si="1"/>
        <v>43632</v>
      </c>
      <c r="C16" s="185"/>
      <c r="D16" s="142"/>
      <c r="E16" s="143"/>
      <c r="F16" s="143"/>
      <c r="G16" s="158"/>
      <c r="H16" s="190">
        <f t="shared" si="2"/>
        <v>0</v>
      </c>
      <c r="I16" s="187">
        <f t="shared" si="0"/>
        <v>0</v>
      </c>
      <c r="J16" s="188">
        <f t="shared" si="3"/>
        <v>0</v>
      </c>
      <c r="K16" s="189">
        <f t="shared" ca="1" si="4"/>
        <v>0</v>
      </c>
      <c r="L16" s="149">
        <f ca="1">(WEEKDAY(B16)=1)*SUM(OFFSET(H16,,,-MIN(ROWS($3:16),7)))</f>
        <v>1.59375</v>
      </c>
      <c r="M16" s="150">
        <f t="shared" ca="1" si="5"/>
        <v>1.4583333333333333</v>
      </c>
      <c r="N16" s="151">
        <f t="shared" ca="1" si="6"/>
        <v>0.13541666666666674</v>
      </c>
      <c r="O16" s="152">
        <f t="shared" ca="1" si="7"/>
        <v>0</v>
      </c>
      <c r="P16" s="218" t="str">
        <f>IF(H16&lt;&gt;0,"ASTREINTE","")</f>
        <v/>
      </c>
    </row>
    <row r="17" spans="1:16" ht="15.75" thickTop="1" x14ac:dyDescent="0.25">
      <c r="A17" s="66"/>
      <c r="B17" s="52">
        <f t="shared" si="1"/>
        <v>43633</v>
      </c>
      <c r="C17" s="191"/>
      <c r="D17" s="243">
        <v>0.375</v>
      </c>
      <c r="E17" s="244">
        <v>0.5</v>
      </c>
      <c r="F17" s="244">
        <v>0.5625</v>
      </c>
      <c r="G17" s="245">
        <v>0.73263888888888884</v>
      </c>
      <c r="H17" s="118">
        <f t="shared" si="2"/>
        <v>0.29513888888888884</v>
      </c>
      <c r="I17" s="130">
        <f t="shared" si="0"/>
        <v>0.29513888888888884</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240">
        <v>0.33333333333333331</v>
      </c>
      <c r="E18" s="241">
        <v>0.5</v>
      </c>
      <c r="F18" s="241">
        <v>0.54166666666666663</v>
      </c>
      <c r="G18" s="242">
        <v>0.77083333333333337</v>
      </c>
      <c r="H18" s="118">
        <f t="shared" si="2"/>
        <v>0.39583333333333359</v>
      </c>
      <c r="I18" s="130">
        <f t="shared" si="0"/>
        <v>0.39583333333333359</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240">
        <v>0.33333333333333331</v>
      </c>
      <c r="E19" s="241">
        <v>0.5</v>
      </c>
      <c r="F19" s="241">
        <v>0.54166666666666663</v>
      </c>
      <c r="G19" s="242">
        <v>0.66666666666666663</v>
      </c>
      <c r="H19" s="118">
        <f t="shared" si="2"/>
        <v>0.29166666666666663</v>
      </c>
      <c r="I19" s="130">
        <f t="shared" si="0"/>
        <v>0.29166666666666663</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240">
        <v>0.2986111111111111</v>
      </c>
      <c r="E20" s="241">
        <v>0.47916666666666669</v>
      </c>
      <c r="F20" s="241">
        <v>0.52083333333333337</v>
      </c>
      <c r="G20" s="242">
        <v>0.57638888888888895</v>
      </c>
      <c r="H20" s="118">
        <f t="shared" si="2"/>
        <v>0.23611111111111105</v>
      </c>
      <c r="I20" s="130">
        <f t="shared" si="0"/>
        <v>0.23611111111111105</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155"/>
      <c r="E21" s="156"/>
      <c r="F21" s="156"/>
      <c r="G21" s="157"/>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1.21875</v>
      </c>
      <c r="M23" s="150">
        <f t="shared" ca="1" si="5"/>
        <v>1.21875</v>
      </c>
      <c r="N23" s="151">
        <f t="shared" ca="1" si="6"/>
        <v>0</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4.3368055555555554</v>
      </c>
      <c r="I38" s="169">
        <f t="shared" si="8"/>
        <v>4.3368055555555554</v>
      </c>
      <c r="J38" s="169">
        <f t="shared" si="8"/>
        <v>0</v>
      </c>
      <c r="K38" s="169">
        <f t="shared" ca="1" si="8"/>
        <v>0</v>
      </c>
      <c r="L38" s="170">
        <f ca="1">SUM(L3:L37)</f>
        <v>4.3368055555555554</v>
      </c>
      <c r="M38" s="170">
        <f t="shared" ca="1" si="8"/>
        <v>4.1354166666666661</v>
      </c>
      <c r="N38" s="170">
        <f ca="1">SUM(N3:N37)</f>
        <v>0.20138888888888928</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4.3368055555555554</v>
      </c>
      <c r="I40" s="370">
        <f>SUM(I38:J38)</f>
        <v>4.3368055555555554</v>
      </c>
      <c r="J40" s="371"/>
      <c r="K40" s="28"/>
      <c r="L40" s="12">
        <f ca="1">L38</f>
        <v>4.3368055555555554</v>
      </c>
      <c r="M40" s="370">
        <f ca="1">SUM(M38:O38)</f>
        <v>4.3368055555555554</v>
      </c>
      <c r="N40" s="372"/>
      <c r="O40" s="373"/>
    </row>
    <row r="41" spans="1:16" ht="13.5" thickTop="1" x14ac:dyDescent="0.25"/>
  </sheetData>
  <mergeCells count="3">
    <mergeCell ref="A3:A16"/>
    <mergeCell ref="I40:J40"/>
    <mergeCell ref="M40:O40"/>
  </mergeCells>
  <conditionalFormatting sqref="B31:K37">
    <cfRule type="expression" dxfId="48" priority="5">
      <formula>MONTH($B$34)&lt;&gt;MONTH($B$22)</formula>
    </cfRule>
  </conditionalFormatting>
  <conditionalFormatting sqref="B3:K37">
    <cfRule type="expression" dxfId="47" priority="6">
      <formula>WEEKDAY($B3)=1</formula>
    </cfRule>
  </conditionalFormatting>
  <conditionalFormatting sqref="C3:C11 C13:C15 C20:C29 C17:C18 C31:C37">
    <cfRule type="expression" dxfId="46" priority="4">
      <formula>AND(COUNTIF(Fer,B3)=0,C3&lt;&gt;"")</formula>
    </cfRule>
  </conditionalFormatting>
  <conditionalFormatting sqref="B3:C15 B17:C29 B31:C37">
    <cfRule type="expression" dxfId="45" priority="3">
      <formula>COUNTIF(Fer,$B3)</formula>
    </cfRule>
  </conditionalFormatting>
  <conditionalFormatting sqref="B3:K15 B17:K29 B31:K37">
    <cfRule type="expression" dxfId="44" priority="2">
      <formula>NOT(MOD(ROW(),2))</formula>
    </cfRule>
  </conditionalFormatting>
  <conditionalFormatting sqref="P3:P37">
    <cfRule type="expression" dxfId="43"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6959E2-B349-40FE-8B18-FFD925D85E4B}">
  <sheetPr codeName="Feuil7"/>
  <dimension ref="A1:R41"/>
  <sheetViews>
    <sheetView zoomScale="98" zoomScaleNormal="98" workbookViewId="0">
      <pane xSplit="1" ySplit="2" topLeftCell="B15" activePane="bottomRight" state="frozen"/>
      <selection pane="topRight" activeCell="B1" sqref="B1"/>
      <selection pane="bottomLeft" activeCell="A3" sqref="A3"/>
      <selection pane="bottomRight" activeCell="C34" sqref="C34"/>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0</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AYMERIC</v>
      </c>
      <c r="B3" s="52">
        <f>IF(OR(
DAY(EOMONTH(A2,-1))-DAY(DATE(YEAR(A2),MONTH(A2),0)+2-WEEKDAY(DATE(YEAR(A2),MONTH(A2),0)))&lt;3,
DAY(EOMONTH(A2,-1))-DAY(DATE(YEAR(A2),MONTH(A2),0)+2-WEEKDAY(DATE(YEAR(A2),MONTH(A2),0)))&gt;7),
DATE(YEAR(A2),MONTH(A2),0)+2-WEEKDAY(DATE(YEAR(A2),MONTH(A2),0)),
DATE(YEAR(A2),MONTH(A2),0)+2-WEEKDAY(DATE(YEAR(A2),MONTH(A2),0))+7)</f>
        <v>43619</v>
      </c>
      <c r="C3" s="182"/>
      <c r="D3" s="114">
        <v>0.32291666666666669</v>
      </c>
      <c r="E3" s="115">
        <v>0.52083333333333337</v>
      </c>
      <c r="F3" s="115">
        <v>0.5625</v>
      </c>
      <c r="G3" s="116">
        <v>0.69791666666666663</v>
      </c>
      <c r="H3" s="117">
        <f>MAX(MOD(($E3+$G3-$D3-$F3),1),C3*HF)</f>
        <v>0.33333333333333326</v>
      </c>
      <c r="I3" s="123">
        <f t="shared" ref="I3:I37" si="0">$H3-$J3</f>
        <v>0.33333333333333326</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114">
        <v>0.32291666666666669</v>
      </c>
      <c r="E4" s="115">
        <v>0.53125</v>
      </c>
      <c r="F4" s="115">
        <v>0.57291666666666663</v>
      </c>
      <c r="G4" s="116">
        <v>0.66666666666666663</v>
      </c>
      <c r="H4" s="118">
        <f t="shared" ref="H4:H37" si="2">MAX(MOD(($E4+$G4-$D4-$F4),1),C4*HF)</f>
        <v>0.30208333333333315</v>
      </c>
      <c r="I4" s="130">
        <f t="shared" si="0"/>
        <v>0.30208333333333315</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114">
        <v>0.33333333333333331</v>
      </c>
      <c r="E5" s="115">
        <v>0.54166666666666663</v>
      </c>
      <c r="F5" s="115">
        <v>0.58333333333333337</v>
      </c>
      <c r="G5" s="116">
        <v>0.64583333333333337</v>
      </c>
      <c r="H5" s="118">
        <f t="shared" si="2"/>
        <v>0.27083333333333337</v>
      </c>
      <c r="I5" s="130">
        <f t="shared" si="0"/>
        <v>0.27083333333333337</v>
      </c>
      <c r="J5" s="131">
        <f t="shared" si="3"/>
        <v>0</v>
      </c>
      <c r="K5" s="125">
        <f ca="1">MAX(COUNTIF(Fer,B5)*($E5&lt;$D5)*($E5-MIN(0,$D5))
+COUNTIF(Fer,B5)*($F5&lt;$E5)*($G5-$F5)
+COUNTIF(Fer,B5)*($F5&gt;$E5)*($G5&lt;$F5)*($G5-MIN($F5,0))
+COUNTIF(Fer,B5)*($E5&gt;$D5)*(MIN($E5,1)-$D5)
+COUNTIF(Fer,B5)*($E5&lt;$D5)*(MAX($E5,1)-$D5)
+COUNTIF(Fer,B5)*($G5&gt;$F5)*($F5&gt;$E5)*(MIN($G5,1)-$F5)
+COUNTIF(Fer,B5)*($G5&lt;$F5)*($F5&gt;$E5)*(MAX($G5,1)-$F5),
(WEEKDAY(B5)=1)*H5,C5*HF)</f>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114">
        <v>0.33333333333333331</v>
      </c>
      <c r="E6" s="115">
        <v>0.5</v>
      </c>
      <c r="F6" s="115">
        <v>0.52083333333333337</v>
      </c>
      <c r="G6" s="116">
        <v>0.69791666666666663</v>
      </c>
      <c r="H6" s="118">
        <f t="shared" si="2"/>
        <v>0.34374999999999989</v>
      </c>
      <c r="I6" s="130">
        <f t="shared" si="0"/>
        <v>0.34374999999999989</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114">
        <v>0.33333333333333331</v>
      </c>
      <c r="E7" s="115">
        <v>0.5</v>
      </c>
      <c r="F7" s="115"/>
      <c r="G7" s="116"/>
      <c r="H7" s="118">
        <f t="shared" si="2"/>
        <v>0.16666666666666669</v>
      </c>
      <c r="I7" s="130">
        <f t="shared" si="0"/>
        <v>0.16666666666666669</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119"/>
      <c r="E8" s="120"/>
      <c r="F8" s="120"/>
      <c r="G8" s="121"/>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185"/>
      <c r="D9" s="142"/>
      <c r="E9" s="143"/>
      <c r="F9" s="143"/>
      <c r="G9" s="144"/>
      <c r="H9" s="186">
        <f t="shared" si="2"/>
        <v>0</v>
      </c>
      <c r="I9" s="187">
        <f t="shared" si="0"/>
        <v>0</v>
      </c>
      <c r="J9" s="188">
        <f t="shared" si="3"/>
        <v>0</v>
      </c>
      <c r="K9" s="189">
        <f t="shared" ca="1" si="4"/>
        <v>0</v>
      </c>
      <c r="L9" s="149">
        <f ca="1">(WEEKDAY(B9)=1)*SUM(OFFSET(H9,,,-MIN(ROWS($3:9),7)))</f>
        <v>1.4166666666666663</v>
      </c>
      <c r="M9" s="150">
        <f t="shared" ca="1" si="5"/>
        <v>1.4166666666666663</v>
      </c>
      <c r="N9" s="151">
        <f t="shared" ca="1" si="6"/>
        <v>0</v>
      </c>
      <c r="O9" s="152">
        <f t="shared" ca="1" si="7"/>
        <v>0</v>
      </c>
      <c r="P9" s="218" t="str">
        <f>IF(H9&lt;&gt;0,"ASTREINTE","")</f>
        <v/>
      </c>
    </row>
    <row r="10" spans="1:18" ht="15.75" thickTop="1" x14ac:dyDescent="0.25">
      <c r="A10" s="375"/>
      <c r="B10" s="52">
        <f t="shared" si="1"/>
        <v>43626</v>
      </c>
      <c r="C10" s="182"/>
      <c r="D10" s="114"/>
      <c r="E10" s="115"/>
      <c r="F10" s="115"/>
      <c r="G10" s="153"/>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119">
        <v>0.33333333333333331</v>
      </c>
      <c r="E11" s="120">
        <v>0.5</v>
      </c>
      <c r="F11" s="120">
        <v>0.58333333333333337</v>
      </c>
      <c r="G11" s="154">
        <v>0.71875</v>
      </c>
      <c r="H11" s="118">
        <f t="shared" si="2"/>
        <v>0.30208333333333337</v>
      </c>
      <c r="I11" s="130">
        <f t="shared" si="0"/>
        <v>0.30208333333333337</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119">
        <v>0.33333333333333331</v>
      </c>
      <c r="E12" s="120">
        <v>0.45833333333333331</v>
      </c>
      <c r="F12" s="120">
        <v>0.5</v>
      </c>
      <c r="G12" s="154">
        <v>0.67361111111111116</v>
      </c>
      <c r="H12" s="118">
        <f t="shared" si="2"/>
        <v>0.29861111111111116</v>
      </c>
      <c r="I12" s="130">
        <f t="shared" si="0"/>
        <v>0.29861111111111116</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119">
        <v>0.29166666666666669</v>
      </c>
      <c r="E13" s="120">
        <v>0.58333333333333337</v>
      </c>
      <c r="F13" s="120"/>
      <c r="G13" s="154"/>
      <c r="H13" s="118">
        <f t="shared" si="2"/>
        <v>0.29166666666666669</v>
      </c>
      <c r="I13" s="130">
        <f t="shared" si="0"/>
        <v>0.29166666666666669</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119">
        <v>0.33333333333333331</v>
      </c>
      <c r="E14" s="120">
        <v>0.5</v>
      </c>
      <c r="F14" s="120">
        <v>0.54166666666666663</v>
      </c>
      <c r="G14" s="154">
        <v>0.67361111111111116</v>
      </c>
      <c r="H14" s="118">
        <f t="shared" si="2"/>
        <v>0.29861111111111127</v>
      </c>
      <c r="I14" s="130">
        <f t="shared" si="0"/>
        <v>0.29861111111111127</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155"/>
      <c r="E15" s="156"/>
      <c r="F15" s="156"/>
      <c r="G15" s="157"/>
      <c r="H15" s="122">
        <f t="shared" si="2"/>
        <v>0</v>
      </c>
      <c r="I15" s="135">
        <f t="shared" si="0"/>
        <v>0</v>
      </c>
      <c r="J15" s="136">
        <f t="shared" si="3"/>
        <v>0</v>
      </c>
      <c r="K15" s="137">
        <f t="shared" ca="1" si="4"/>
        <v>0</v>
      </c>
      <c r="L15" s="138">
        <f ca="1">(WEEKDAY(B15)=1)*SUM(OFFSET(H15,,,-MIN(ROWS($3:15),7)))</f>
        <v>0</v>
      </c>
      <c r="M15" s="139">
        <f t="shared" ca="1" si="5"/>
        <v>0</v>
      </c>
      <c r="N15" s="140">
        <f t="shared" ca="1" si="6"/>
        <v>0</v>
      </c>
      <c r="O15" s="141">
        <f t="shared" ca="1" si="7"/>
        <v>0</v>
      </c>
      <c r="P15" s="218" t="str">
        <f>IF(H15&lt;&gt;0,"ASTREINTE","")</f>
        <v/>
      </c>
    </row>
    <row r="16" spans="1:18" ht="16.5" thickTop="1" thickBot="1" x14ac:dyDescent="0.3">
      <c r="A16" s="375"/>
      <c r="B16" s="54">
        <f t="shared" si="1"/>
        <v>43632</v>
      </c>
      <c r="C16" s="185"/>
      <c r="D16" s="142"/>
      <c r="E16" s="143"/>
      <c r="F16" s="143"/>
      <c r="G16" s="158"/>
      <c r="H16" s="190">
        <f t="shared" si="2"/>
        <v>0</v>
      </c>
      <c r="I16" s="187">
        <f t="shared" si="0"/>
        <v>0</v>
      </c>
      <c r="J16" s="188">
        <f t="shared" si="3"/>
        <v>0</v>
      </c>
      <c r="K16" s="189">
        <f t="shared" ca="1" si="4"/>
        <v>0</v>
      </c>
      <c r="L16" s="149">
        <f ca="1">(WEEKDAY(B16)=1)*SUM(OFFSET(H16,,,-MIN(ROWS($3:16),7)))</f>
        <v>1.1909722222222223</v>
      </c>
      <c r="M16" s="150">
        <f t="shared" ca="1" si="5"/>
        <v>1.1909722222222223</v>
      </c>
      <c r="N16" s="151">
        <f t="shared" ca="1" si="6"/>
        <v>0</v>
      </c>
      <c r="O16" s="152">
        <f t="shared" ca="1" si="7"/>
        <v>0</v>
      </c>
      <c r="P16" s="218" t="str">
        <f>IF(H16&lt;&gt;0,"ASTREINTE","")</f>
        <v/>
      </c>
    </row>
    <row r="17" spans="1:16" ht="15.75" thickTop="1" x14ac:dyDescent="0.25">
      <c r="A17" s="66"/>
      <c r="B17" s="52">
        <f t="shared" si="1"/>
        <v>43633</v>
      </c>
      <c r="C17" s="191"/>
      <c r="D17" s="277">
        <v>0.33333333333333331</v>
      </c>
      <c r="E17" s="278">
        <v>0.5</v>
      </c>
      <c r="F17" s="278">
        <v>0.54166666666666663</v>
      </c>
      <c r="G17" s="279">
        <v>0.64583333333333337</v>
      </c>
      <c r="H17" s="118">
        <f t="shared" si="2"/>
        <v>0.27083333333333359</v>
      </c>
      <c r="I17" s="130">
        <f t="shared" si="0"/>
        <v>0.27083333333333359</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274">
        <v>0.33333333333333331</v>
      </c>
      <c r="E18" s="275">
        <v>0.5</v>
      </c>
      <c r="F18" s="275">
        <v>0.54166666666666663</v>
      </c>
      <c r="G18" s="276">
        <v>0.66666666666666663</v>
      </c>
      <c r="H18" s="118">
        <f t="shared" si="2"/>
        <v>0.29166666666666663</v>
      </c>
      <c r="I18" s="130">
        <f t="shared" si="0"/>
        <v>0.29166666666666663</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274">
        <v>0.33333333333333331</v>
      </c>
      <c r="E19" s="275">
        <v>0.45833333333333331</v>
      </c>
      <c r="F19" s="275">
        <v>0.5</v>
      </c>
      <c r="G19" s="276">
        <v>0.60416666666666663</v>
      </c>
      <c r="H19" s="118">
        <f t="shared" si="2"/>
        <v>0.22916666666666674</v>
      </c>
      <c r="I19" s="130">
        <f t="shared" si="0"/>
        <v>0.22916666666666674</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274">
        <v>0.33333333333333331</v>
      </c>
      <c r="E20" s="275">
        <v>0.5</v>
      </c>
      <c r="F20" s="275">
        <v>0.54166666666666663</v>
      </c>
      <c r="G20" s="276">
        <v>0.625</v>
      </c>
      <c r="H20" s="118">
        <f t="shared" si="2"/>
        <v>0.25000000000000011</v>
      </c>
      <c r="I20" s="130">
        <f t="shared" si="0"/>
        <v>0.25000000000000011</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155"/>
      <c r="E21" s="156"/>
      <c r="F21" s="156"/>
      <c r="G21" s="157"/>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1.041666666666667</v>
      </c>
      <c r="M23" s="150">
        <f t="shared" ca="1" si="5"/>
        <v>1.041666666666667</v>
      </c>
      <c r="N23" s="151">
        <f t="shared" ca="1" si="6"/>
        <v>0</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3.6493055555555554</v>
      </c>
      <c r="I38" s="169">
        <f t="shared" si="8"/>
        <v>3.6493055555555554</v>
      </c>
      <c r="J38" s="169">
        <f t="shared" si="8"/>
        <v>0</v>
      </c>
      <c r="K38" s="169">
        <f t="shared" ca="1" si="8"/>
        <v>0</v>
      </c>
      <c r="L38" s="170">
        <f ca="1">SUM(L3:L37)</f>
        <v>3.6493055555555554</v>
      </c>
      <c r="M38" s="170">
        <f t="shared" ca="1" si="8"/>
        <v>3.6493055555555554</v>
      </c>
      <c r="N38" s="170">
        <f t="shared" ca="1" si="8"/>
        <v>0</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3.6493055555555554</v>
      </c>
      <c r="I40" s="370">
        <f>SUM(I38:J38)</f>
        <v>3.6493055555555554</v>
      </c>
      <c r="J40" s="371"/>
      <c r="K40" s="28"/>
      <c r="L40" s="12">
        <f ca="1">L38</f>
        <v>3.6493055555555554</v>
      </c>
      <c r="M40" s="370">
        <f ca="1">SUM(M38:O38)</f>
        <v>3.6493055555555554</v>
      </c>
      <c r="N40" s="372"/>
      <c r="O40" s="373"/>
    </row>
    <row r="41" spans="1:16" ht="13.5" thickTop="1" x14ac:dyDescent="0.25"/>
  </sheetData>
  <mergeCells count="3">
    <mergeCell ref="A3:A16"/>
    <mergeCell ref="I40:J40"/>
    <mergeCell ref="M40:O40"/>
  </mergeCells>
  <conditionalFormatting sqref="B31:K37">
    <cfRule type="expression" dxfId="42" priority="5">
      <formula>MONTH($B$34)&lt;&gt;MONTH($B$22)</formula>
    </cfRule>
  </conditionalFormatting>
  <conditionalFormatting sqref="B3:K37">
    <cfRule type="expression" dxfId="41" priority="6">
      <formula>WEEKDAY($B3)=1</formula>
    </cfRule>
  </conditionalFormatting>
  <conditionalFormatting sqref="C3:C11 C13:C15 C20:C29 C17:C18 C31:C37">
    <cfRule type="expression" dxfId="40" priority="4">
      <formula>AND(COUNTIF(Fer,B3)=0,C3&lt;&gt;"")</formula>
    </cfRule>
  </conditionalFormatting>
  <conditionalFormatting sqref="B3:C15 B17:C29 B31:C37">
    <cfRule type="expression" dxfId="39" priority="3">
      <formula>COUNTIF(Fer,$B3)</formula>
    </cfRule>
  </conditionalFormatting>
  <conditionalFormatting sqref="B3:K15 B17:K29 B31:K37">
    <cfRule type="expression" dxfId="38" priority="2">
      <formula>NOT(MOD(ROW(),2))</formula>
    </cfRule>
  </conditionalFormatting>
  <conditionalFormatting sqref="P3:P37">
    <cfRule type="expression" dxfId="37"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ED3EAD-AED4-4BFB-85DF-1ED3C1247D7E}">
  <sheetPr codeName="Feuil8"/>
  <dimension ref="A1:R41"/>
  <sheetViews>
    <sheetView zoomScale="98" zoomScaleNormal="98" workbookViewId="0">
      <pane xSplit="1" ySplit="2" topLeftCell="B19" activePane="bottomRight" state="frozen"/>
      <selection pane="topRight" activeCell="B1" sqref="B1"/>
      <selection pane="bottomLeft" activeCell="A3" sqref="A3"/>
      <selection pane="bottomRight" activeCell="D31" sqref="D31:G37"/>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2.5833333333333428</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DANIEL</v>
      </c>
      <c r="B3" s="52">
        <f>IF(OR(
DAY(EOMONTH(A2,-1))-DAY(DATE(YEAR(A2),MONTH(A2),0)+2-WEEKDAY(DATE(YEAR(A2),MONTH(A2),0)))&lt;3,
DAY(EOMONTH(A2,-1))-DAY(DATE(YEAR(A2),MONTH(A2),0)+2-WEEKDAY(DATE(YEAR(A2),MONTH(A2),0)))&gt;7),
DATE(YEAR(A2),MONTH(A2),0)+2-WEEKDAY(DATE(YEAR(A2),MONTH(A2),0)),
DATE(YEAR(A2),MONTH(A2),0)+2-WEEKDAY(DATE(YEAR(A2),MONTH(A2),0))+7)</f>
        <v>43619</v>
      </c>
      <c r="C3" s="182"/>
      <c r="D3" s="280">
        <v>0.33333333333333331</v>
      </c>
      <c r="E3" s="281">
        <v>0.52083333333333337</v>
      </c>
      <c r="F3" s="281">
        <v>0.5625</v>
      </c>
      <c r="G3" s="282">
        <v>0.69791666666666663</v>
      </c>
      <c r="H3" s="117">
        <f>MAX(MOD(($E3+$G3-$D3-$F3),1),C3*HF)</f>
        <v>0.32291666666666674</v>
      </c>
      <c r="I3" s="123">
        <f t="shared" ref="I3:I37" si="0">$H3-$J3</f>
        <v>0.32291666666666674</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280">
        <v>0.33333333333333331</v>
      </c>
      <c r="E4" s="281">
        <v>0.54166666666666663</v>
      </c>
      <c r="F4" s="281">
        <v>0.57638888888888895</v>
      </c>
      <c r="G4" s="282">
        <v>0.79166666666666663</v>
      </c>
      <c r="H4" s="118">
        <f t="shared" ref="H4:H37" si="2">MAX(MOD(($E4+$G4-$D4-$F4),1),C4*HF)</f>
        <v>0.42361111111111105</v>
      </c>
      <c r="I4" s="130">
        <f t="shared" si="0"/>
        <v>0.42361111111111105</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280">
        <v>0.3298611111111111</v>
      </c>
      <c r="E5" s="281">
        <v>0.5</v>
      </c>
      <c r="F5" s="281">
        <v>0.54166666666666663</v>
      </c>
      <c r="G5" s="282">
        <v>0.69444444444444453</v>
      </c>
      <c r="H5" s="118">
        <f t="shared" si="2"/>
        <v>0.32291666666666685</v>
      </c>
      <c r="I5" s="130">
        <f t="shared" si="0"/>
        <v>0.32291666666666685</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280">
        <v>0.34722222222222227</v>
      </c>
      <c r="E6" s="281">
        <v>0.5</v>
      </c>
      <c r="F6" s="281">
        <v>0.54166666666666663</v>
      </c>
      <c r="G6" s="282">
        <v>0.64583333333333337</v>
      </c>
      <c r="H6" s="118">
        <f t="shared" si="2"/>
        <v>0.25694444444444453</v>
      </c>
      <c r="I6" s="130">
        <f t="shared" si="0"/>
        <v>0.25694444444444453</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280">
        <v>0.34027777777777773</v>
      </c>
      <c r="E7" s="281">
        <v>0.50694444444444442</v>
      </c>
      <c r="F7" s="281">
        <v>0.55555555555555558</v>
      </c>
      <c r="G7" s="282">
        <v>0.62847222222222221</v>
      </c>
      <c r="H7" s="118">
        <f t="shared" si="2"/>
        <v>0.23958333333333326</v>
      </c>
      <c r="I7" s="130">
        <f t="shared" si="0"/>
        <v>0.23958333333333326</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283"/>
      <c r="E8" s="284"/>
      <c r="F8" s="284"/>
      <c r="G8" s="285"/>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185"/>
      <c r="D9" s="286"/>
      <c r="E9" s="287"/>
      <c r="F9" s="287"/>
      <c r="G9" s="288"/>
      <c r="H9" s="186">
        <f t="shared" si="2"/>
        <v>0</v>
      </c>
      <c r="I9" s="187">
        <f t="shared" si="0"/>
        <v>0</v>
      </c>
      <c r="J9" s="188">
        <f t="shared" si="3"/>
        <v>0</v>
      </c>
      <c r="K9" s="189">
        <f t="shared" ca="1" si="4"/>
        <v>0</v>
      </c>
      <c r="L9" s="149">
        <f ca="1">(WEEKDAY(B9)=1)*SUM(OFFSET(H9,,,-MIN(ROWS($3:9),7)))</f>
        <v>1.5659722222222225</v>
      </c>
      <c r="M9" s="150">
        <f t="shared" ca="1" si="5"/>
        <v>1.4583333333333333</v>
      </c>
      <c r="N9" s="151">
        <f t="shared" ca="1" si="6"/>
        <v>0.10763888888888928</v>
      </c>
      <c r="O9" s="152">
        <f t="shared" ca="1" si="7"/>
        <v>0</v>
      </c>
      <c r="P9" s="218" t="str">
        <f>IF(H9&lt;&gt;0,"ASTREINTE","")</f>
        <v/>
      </c>
    </row>
    <row r="10" spans="1:18" ht="15.75" thickTop="1" x14ac:dyDescent="0.25">
      <c r="A10" s="375"/>
      <c r="B10" s="52">
        <f t="shared" si="1"/>
        <v>43626</v>
      </c>
      <c r="C10" s="182"/>
      <c r="D10" s="280"/>
      <c r="E10" s="281"/>
      <c r="F10" s="281"/>
      <c r="G10" s="289"/>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283">
        <v>0.33680555555555558</v>
      </c>
      <c r="E11" s="284">
        <v>0.5</v>
      </c>
      <c r="F11" s="284">
        <v>0.5625</v>
      </c>
      <c r="G11" s="290">
        <v>0.73263888888888884</v>
      </c>
      <c r="H11" s="118">
        <f t="shared" si="2"/>
        <v>0.33333333333333326</v>
      </c>
      <c r="I11" s="130">
        <f t="shared" si="0"/>
        <v>0.33333333333333326</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283">
        <v>0.3263888888888889</v>
      </c>
      <c r="E12" s="284">
        <v>0.5</v>
      </c>
      <c r="F12" s="284">
        <v>0.5625</v>
      </c>
      <c r="G12" s="290">
        <v>0.79166666666666663</v>
      </c>
      <c r="H12" s="118">
        <f t="shared" si="2"/>
        <v>0.40277777777777768</v>
      </c>
      <c r="I12" s="130">
        <f t="shared" si="0"/>
        <v>0.40277777777777768</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283">
        <v>0.3611111111111111</v>
      </c>
      <c r="E13" s="284">
        <v>0.5</v>
      </c>
      <c r="F13" s="284">
        <v>0.5625</v>
      </c>
      <c r="G13" s="290">
        <v>0.67013888888888884</v>
      </c>
      <c r="H13" s="118">
        <f t="shared" si="2"/>
        <v>0.24652777777777768</v>
      </c>
      <c r="I13" s="130">
        <f t="shared" si="0"/>
        <v>0.24652777777777768</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283">
        <v>0.34375</v>
      </c>
      <c r="E14" s="284">
        <v>0.53125</v>
      </c>
      <c r="F14" s="284">
        <v>0.56597222222222221</v>
      </c>
      <c r="G14" s="290">
        <v>0.81597222222222221</v>
      </c>
      <c r="H14" s="118">
        <f t="shared" si="2"/>
        <v>0.43750000000000011</v>
      </c>
      <c r="I14" s="130">
        <f t="shared" si="0"/>
        <v>0.43750000000000011</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291"/>
      <c r="E15" s="292"/>
      <c r="F15" s="292"/>
      <c r="G15" s="293"/>
      <c r="H15" s="122">
        <f t="shared" si="2"/>
        <v>0</v>
      </c>
      <c r="I15" s="135">
        <f t="shared" si="0"/>
        <v>0</v>
      </c>
      <c r="J15" s="136">
        <f t="shared" si="3"/>
        <v>0</v>
      </c>
      <c r="K15" s="137">
        <f t="shared" ca="1" si="4"/>
        <v>0</v>
      </c>
      <c r="L15" s="138">
        <f ca="1">(WEEKDAY(B15)=1)*SUM(OFFSET(H15,,,-MIN(ROWS($3:15),7)))</f>
        <v>0</v>
      </c>
      <c r="M15" s="139">
        <f t="shared" ca="1" si="5"/>
        <v>0</v>
      </c>
      <c r="N15" s="140">
        <f t="shared" ca="1" si="6"/>
        <v>0</v>
      </c>
      <c r="O15" s="141">
        <f t="shared" ca="1" si="7"/>
        <v>0</v>
      </c>
      <c r="P15" s="218" t="str">
        <f>IF(H15&lt;&gt;0,"ASTREINTE","")</f>
        <v/>
      </c>
    </row>
    <row r="16" spans="1:18" ht="16.5" thickTop="1" thickBot="1" x14ac:dyDescent="0.3">
      <c r="A16" s="375"/>
      <c r="B16" s="54">
        <f t="shared" si="1"/>
        <v>43632</v>
      </c>
      <c r="C16" s="185"/>
      <c r="D16" s="286"/>
      <c r="E16" s="287"/>
      <c r="F16" s="287"/>
      <c r="G16" s="294"/>
      <c r="H16" s="190">
        <f t="shared" si="2"/>
        <v>0</v>
      </c>
      <c r="I16" s="187">
        <f t="shared" si="0"/>
        <v>0</v>
      </c>
      <c r="J16" s="188">
        <f t="shared" si="3"/>
        <v>0</v>
      </c>
      <c r="K16" s="189">
        <f t="shared" ca="1" si="4"/>
        <v>0</v>
      </c>
      <c r="L16" s="149">
        <f ca="1">(WEEKDAY(B16)=1)*SUM(OFFSET(H16,,,-MIN(ROWS($3:16),7)))</f>
        <v>1.4201388888888888</v>
      </c>
      <c r="M16" s="150">
        <f t="shared" ca="1" si="5"/>
        <v>1.4201388888888888</v>
      </c>
      <c r="N16" s="151">
        <f t="shared" ca="1" si="6"/>
        <v>0</v>
      </c>
      <c r="O16" s="152">
        <f t="shared" ca="1" si="7"/>
        <v>0</v>
      </c>
      <c r="P16" s="218" t="str">
        <f>IF(H16&lt;&gt;0,"ASTREINTE","")</f>
        <v/>
      </c>
    </row>
    <row r="17" spans="1:16" ht="15.75" thickTop="1" x14ac:dyDescent="0.25">
      <c r="A17" s="66"/>
      <c r="B17" s="52">
        <f t="shared" si="1"/>
        <v>43633</v>
      </c>
      <c r="C17" s="191"/>
      <c r="D17" s="295">
        <v>0.33680555555555558</v>
      </c>
      <c r="E17" s="296">
        <v>0.5</v>
      </c>
      <c r="F17" s="296">
        <v>0.54166666666666663</v>
      </c>
      <c r="G17" s="297">
        <v>0.73611111111111116</v>
      </c>
      <c r="H17" s="118">
        <f t="shared" si="2"/>
        <v>0.35763888888888895</v>
      </c>
      <c r="I17" s="130">
        <f t="shared" si="0"/>
        <v>0.35763888888888895</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291">
        <v>0.34027777777777773</v>
      </c>
      <c r="E18" s="292">
        <v>0.5</v>
      </c>
      <c r="F18" s="292">
        <v>0.54166666666666663</v>
      </c>
      <c r="G18" s="293">
        <v>0.76736111111111116</v>
      </c>
      <c r="H18" s="118">
        <f t="shared" si="2"/>
        <v>0.38541666666666685</v>
      </c>
      <c r="I18" s="130">
        <f t="shared" si="0"/>
        <v>0.38541666666666685</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291">
        <v>0.30902777777777779</v>
      </c>
      <c r="E19" s="292">
        <v>0.48958333333333331</v>
      </c>
      <c r="F19" s="292">
        <v>0.54861111111111105</v>
      </c>
      <c r="G19" s="293">
        <v>0.59375</v>
      </c>
      <c r="H19" s="118">
        <f t="shared" si="2"/>
        <v>0.22569444444444442</v>
      </c>
      <c r="I19" s="130">
        <f t="shared" si="0"/>
        <v>0.22569444444444442</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291">
        <v>0.33333333333333331</v>
      </c>
      <c r="E20" s="292">
        <v>0.52777777777777779</v>
      </c>
      <c r="F20" s="292">
        <v>0.55555555555555558</v>
      </c>
      <c r="G20" s="293">
        <v>0.63888888888888895</v>
      </c>
      <c r="H20" s="118">
        <f t="shared" si="2"/>
        <v>0.2777777777777779</v>
      </c>
      <c r="I20" s="130">
        <f t="shared" si="0"/>
        <v>0.2777777777777779</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291">
        <v>0.30902777777777779</v>
      </c>
      <c r="E21" s="292">
        <v>0.5</v>
      </c>
      <c r="F21" s="292"/>
      <c r="G21" s="293"/>
      <c r="H21" s="118">
        <f t="shared" si="2"/>
        <v>0.19097222222222221</v>
      </c>
      <c r="I21" s="130">
        <f t="shared" si="0"/>
        <v>0.19097222222222221</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291"/>
      <c r="E22" s="292"/>
      <c r="F22" s="292"/>
      <c r="G22" s="293"/>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1.4375000000000004</v>
      </c>
      <c r="M23" s="150">
        <f t="shared" ca="1" si="5"/>
        <v>1.4375000000000004</v>
      </c>
      <c r="N23" s="151">
        <f t="shared" ca="1" si="6"/>
        <v>0</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4.4236111111111116</v>
      </c>
      <c r="I38" s="169">
        <f t="shared" si="8"/>
        <v>4.4236111111111116</v>
      </c>
      <c r="J38" s="169">
        <f t="shared" si="8"/>
        <v>0</v>
      </c>
      <c r="K38" s="169">
        <f t="shared" ca="1" si="8"/>
        <v>0</v>
      </c>
      <c r="L38" s="170">
        <f ca="1">SUM(L3:L37)</f>
        <v>4.4236111111111125</v>
      </c>
      <c r="M38" s="170">
        <f t="shared" ca="1" si="8"/>
        <v>4.3159722222222232</v>
      </c>
      <c r="N38" s="170">
        <f t="shared" ca="1" si="8"/>
        <v>0.10763888888888928</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4.4236111111111116</v>
      </c>
      <c r="I40" s="370">
        <f>SUM(I38:J38)</f>
        <v>4.4236111111111116</v>
      </c>
      <c r="J40" s="371"/>
      <c r="K40" s="28"/>
      <c r="L40" s="12">
        <f ca="1">L38</f>
        <v>4.4236111111111125</v>
      </c>
      <c r="M40" s="370">
        <f ca="1">SUM(M38:O38)</f>
        <v>4.4236111111111125</v>
      </c>
      <c r="N40" s="372"/>
      <c r="O40" s="373"/>
    </row>
    <row r="41" spans="1:16" ht="13.5" thickTop="1" x14ac:dyDescent="0.25"/>
  </sheetData>
  <mergeCells count="3">
    <mergeCell ref="A3:A16"/>
    <mergeCell ref="I40:J40"/>
    <mergeCell ref="M40:O40"/>
  </mergeCells>
  <conditionalFormatting sqref="B31:K37">
    <cfRule type="expression" dxfId="36" priority="5">
      <formula>MONTH($B$34)&lt;&gt;MONTH($B$22)</formula>
    </cfRule>
  </conditionalFormatting>
  <conditionalFormatting sqref="B3:K37">
    <cfRule type="expression" dxfId="35" priority="6">
      <formula>WEEKDAY($B3)=1</formula>
    </cfRule>
  </conditionalFormatting>
  <conditionalFormatting sqref="C3:C11 C13:C15 C20:C29 C17:C18 C31:C37">
    <cfRule type="expression" dxfId="34" priority="4">
      <formula>AND(COUNTIF(Fer,B3)=0,C3&lt;&gt;"")</formula>
    </cfRule>
  </conditionalFormatting>
  <conditionalFormatting sqref="B3:C15 B17:C29 B31:C37">
    <cfRule type="expression" dxfId="33" priority="3">
      <formula>COUNTIF(Fer,$B3)</formula>
    </cfRule>
  </conditionalFormatting>
  <conditionalFormatting sqref="B3:K15 B17:K29 B31:K37">
    <cfRule type="expression" dxfId="32" priority="2">
      <formula>NOT(MOD(ROW(),2))</formula>
    </cfRule>
  </conditionalFormatting>
  <conditionalFormatting sqref="P3:P37">
    <cfRule type="expression" dxfId="31"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B890F3-1A79-4744-9859-0D9F5DECC57D}">
  <sheetPr codeName="Feuil9"/>
  <dimension ref="A1:R41"/>
  <sheetViews>
    <sheetView zoomScale="98" zoomScaleNormal="98" workbookViewId="0">
      <pane xSplit="1" ySplit="2" topLeftCell="B12" activePane="bottomRight" state="frozen"/>
      <selection pane="topRight" activeCell="B1" sqref="B1"/>
      <selection pane="bottomLeft" activeCell="A3" sqref="A3"/>
      <selection pane="bottomRight" activeCell="D31" sqref="D31:G37"/>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4.4166666666666643</v>
      </c>
      <c r="E1" s="36"/>
      <c r="F1" s="35" t="s">
        <v>30</v>
      </c>
      <c r="G1" s="194">
        <f ca="1">O38/"1:"</f>
        <v>0</v>
      </c>
      <c r="H1" s="36"/>
      <c r="I1" s="37" t="s">
        <v>32</v>
      </c>
      <c r="J1" s="37"/>
      <c r="K1" s="195">
        <f>J38/"1:"</f>
        <v>0.99999999999999911</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PATRICE</v>
      </c>
      <c r="B3" s="52">
        <f>IF(OR(
DAY(EOMONTH(A2,-1))-DAY(DATE(YEAR(A2),MONTH(A2),0)+2-WEEKDAY(DATE(YEAR(A2),MONTH(A2),0)))&lt;3,
DAY(EOMONTH(A2,-1))-DAY(DATE(YEAR(A2),MONTH(A2),0)+2-WEEKDAY(DATE(YEAR(A2),MONTH(A2),0)))&gt;7),
DATE(YEAR(A2),MONTH(A2),0)+2-WEEKDAY(DATE(YEAR(A2),MONTH(A2),0)),
DATE(YEAR(A2),MONTH(A2),0)+2-WEEKDAY(DATE(YEAR(A2),MONTH(A2),0))+7)</f>
        <v>43619</v>
      </c>
      <c r="C3" s="182"/>
      <c r="D3" s="298">
        <v>0.35069444444444442</v>
      </c>
      <c r="E3" s="299">
        <v>0.54166666666666663</v>
      </c>
      <c r="F3" s="299">
        <v>0.58333333333333337</v>
      </c>
      <c r="G3" s="300">
        <v>0.66666666666666663</v>
      </c>
      <c r="H3" s="117">
        <f>MAX(MOD(($E3+$G3-$D3-$F3),1),C3*HF)</f>
        <v>0.27430555555555547</v>
      </c>
      <c r="I3" s="123">
        <f t="shared" ref="I3:I37" si="0">$H3-$J3</f>
        <v>0.27430555555555547</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298">
        <v>0.3611111111111111</v>
      </c>
      <c r="E4" s="299">
        <v>0.54166666666666663</v>
      </c>
      <c r="F4" s="299">
        <v>0.58333333333333337</v>
      </c>
      <c r="G4" s="300">
        <v>0.64583333333333337</v>
      </c>
      <c r="H4" s="118">
        <f t="shared" ref="H4:H37" si="2">MAX(MOD(($E4+$G4-$D4-$F4),1),C4*HF)</f>
        <v>0.24305555555555547</v>
      </c>
      <c r="I4" s="130">
        <f t="shared" si="0"/>
        <v>0.24305555555555547</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298">
        <v>0.34027777777777773</v>
      </c>
      <c r="E5" s="299">
        <v>0.54166666666666663</v>
      </c>
      <c r="F5" s="299">
        <v>0.58333333333333337</v>
      </c>
      <c r="G5" s="300">
        <v>0.69791666666666663</v>
      </c>
      <c r="H5" s="118">
        <f t="shared" si="2"/>
        <v>0.31597222222222221</v>
      </c>
      <c r="I5" s="130">
        <f t="shared" si="0"/>
        <v>0.31597222222222221</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298">
        <v>0.34722222222222227</v>
      </c>
      <c r="E6" s="299">
        <v>0.54166666666666663</v>
      </c>
      <c r="F6" s="299">
        <v>0.58333333333333337</v>
      </c>
      <c r="G6" s="300">
        <v>0.69791666666666663</v>
      </c>
      <c r="H6" s="118">
        <f t="shared" si="2"/>
        <v>0.30902777777777757</v>
      </c>
      <c r="I6" s="130">
        <f t="shared" si="0"/>
        <v>0.30902777777777757</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298">
        <v>0.39930555555555558</v>
      </c>
      <c r="E7" s="299">
        <v>0.54166666666666663</v>
      </c>
      <c r="F7" s="299">
        <v>0.58333333333333337</v>
      </c>
      <c r="G7" s="300">
        <v>0.73263888888888884</v>
      </c>
      <c r="H7" s="118">
        <f t="shared" si="2"/>
        <v>0.29166666666666641</v>
      </c>
      <c r="I7" s="130">
        <f t="shared" si="0"/>
        <v>0.29166666666666641</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301"/>
      <c r="E8" s="302"/>
      <c r="F8" s="302"/>
      <c r="G8" s="303"/>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185"/>
      <c r="D9" s="304"/>
      <c r="E9" s="305"/>
      <c r="F9" s="305"/>
      <c r="G9" s="306"/>
      <c r="H9" s="186">
        <f t="shared" si="2"/>
        <v>0</v>
      </c>
      <c r="I9" s="187">
        <f t="shared" si="0"/>
        <v>0</v>
      </c>
      <c r="J9" s="188">
        <f t="shared" si="3"/>
        <v>0</v>
      </c>
      <c r="K9" s="189">
        <f t="shared" ca="1" si="4"/>
        <v>0</v>
      </c>
      <c r="L9" s="149">
        <f ca="1">(WEEKDAY(B9)=1)*SUM(OFFSET(H9,,,-MIN(ROWS($3:9),7)))</f>
        <v>1.4340277777777772</v>
      </c>
      <c r="M9" s="150">
        <f t="shared" ca="1" si="5"/>
        <v>1.4340277777777772</v>
      </c>
      <c r="N9" s="151">
        <f t="shared" ca="1" si="6"/>
        <v>0</v>
      </c>
      <c r="O9" s="152">
        <f t="shared" ca="1" si="7"/>
        <v>0</v>
      </c>
      <c r="P9" s="218" t="str">
        <f>IF(H9&lt;&gt;0,"ASTREINTE","")</f>
        <v/>
      </c>
    </row>
    <row r="10" spans="1:18" ht="15.75" thickTop="1" x14ac:dyDescent="0.25">
      <c r="A10" s="375"/>
      <c r="B10" s="52">
        <f t="shared" si="1"/>
        <v>43626</v>
      </c>
      <c r="C10" s="182"/>
      <c r="D10" s="298"/>
      <c r="E10" s="299"/>
      <c r="F10" s="299"/>
      <c r="G10" s="307"/>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301">
        <v>0.33333333333333331</v>
      </c>
      <c r="E11" s="302">
        <v>0.42708333333333331</v>
      </c>
      <c r="F11" s="302">
        <v>0.54861111111111105</v>
      </c>
      <c r="G11" s="308">
        <v>0.81597222222222221</v>
      </c>
      <c r="H11" s="118">
        <f t="shared" si="2"/>
        <v>0.36111111111111127</v>
      </c>
      <c r="I11" s="130">
        <f t="shared" si="0"/>
        <v>0.36111111111111127</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301">
        <v>0.35069444444444442</v>
      </c>
      <c r="E12" s="302">
        <v>0.54166666666666663</v>
      </c>
      <c r="F12" s="302">
        <v>0.58333333333333337</v>
      </c>
      <c r="G12" s="308">
        <v>0.6875</v>
      </c>
      <c r="H12" s="118">
        <f t="shared" si="2"/>
        <v>0.29513888888888873</v>
      </c>
      <c r="I12" s="130">
        <f t="shared" si="0"/>
        <v>0.29513888888888873</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301">
        <v>0.34027777777777773</v>
      </c>
      <c r="E13" s="302">
        <v>0.55902777777777779</v>
      </c>
      <c r="F13" s="302">
        <v>0.61805555555555558</v>
      </c>
      <c r="G13" s="308">
        <v>0.8125</v>
      </c>
      <c r="H13" s="118">
        <f t="shared" si="2"/>
        <v>0.41319444444444442</v>
      </c>
      <c r="I13" s="130">
        <f t="shared" si="0"/>
        <v>0.41319444444444442</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301">
        <v>0.41666666666666669</v>
      </c>
      <c r="E14" s="302">
        <v>0.625</v>
      </c>
      <c r="F14" s="302">
        <v>0.66666666666666663</v>
      </c>
      <c r="G14" s="308">
        <v>0.8125</v>
      </c>
      <c r="H14" s="118">
        <f t="shared" si="2"/>
        <v>0.35416666666666663</v>
      </c>
      <c r="I14" s="130">
        <f t="shared" si="0"/>
        <v>0.35416666666666663</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309">
        <v>0.4375</v>
      </c>
      <c r="E15" s="310">
        <v>0.52083333333333337</v>
      </c>
      <c r="F15" s="310">
        <v>0.69791666666666663</v>
      </c>
      <c r="G15" s="311">
        <v>0.73958333333333337</v>
      </c>
      <c r="H15" s="122">
        <f t="shared" si="2"/>
        <v>0.12500000000000011</v>
      </c>
      <c r="I15" s="135">
        <f t="shared" si="0"/>
        <v>0.12500000000000011</v>
      </c>
      <c r="J15" s="136">
        <f t="shared" si="3"/>
        <v>0</v>
      </c>
      <c r="K15" s="137">
        <f t="shared" ca="1" si="4"/>
        <v>0</v>
      </c>
      <c r="L15" s="138">
        <f ca="1">(WEEKDAY(B15)=1)*SUM(OFFSET(H15,,,-MIN(ROWS($3:15),7)))</f>
        <v>0</v>
      </c>
      <c r="M15" s="139">
        <f t="shared" ca="1" si="5"/>
        <v>0</v>
      </c>
      <c r="N15" s="140">
        <f t="shared" ca="1" si="6"/>
        <v>0</v>
      </c>
      <c r="O15" s="141">
        <f t="shared" ca="1" si="7"/>
        <v>0</v>
      </c>
      <c r="P15" s="218" t="str">
        <f>IF(H15&lt;&gt;0,"ASTREINTE","")</f>
        <v>ASTREINTE</v>
      </c>
    </row>
    <row r="16" spans="1:18" ht="16.5" thickTop="1" thickBot="1" x14ac:dyDescent="0.3">
      <c r="A16" s="375"/>
      <c r="B16" s="54">
        <f t="shared" si="1"/>
        <v>43632</v>
      </c>
      <c r="C16" s="185"/>
      <c r="D16" s="304"/>
      <c r="E16" s="305"/>
      <c r="F16" s="305"/>
      <c r="G16" s="312"/>
      <c r="H16" s="190">
        <f t="shared" si="2"/>
        <v>0</v>
      </c>
      <c r="I16" s="187">
        <f t="shared" si="0"/>
        <v>0</v>
      </c>
      <c r="J16" s="188">
        <f t="shared" si="3"/>
        <v>0</v>
      </c>
      <c r="K16" s="189">
        <f t="shared" ca="1" si="4"/>
        <v>0</v>
      </c>
      <c r="L16" s="149">
        <f ca="1">(WEEKDAY(B16)=1)*SUM(OFFSET(H16,,,-MIN(ROWS($3:16),7)))</f>
        <v>1.5486111111111112</v>
      </c>
      <c r="M16" s="150">
        <f t="shared" ca="1" si="5"/>
        <v>1.4583333333333333</v>
      </c>
      <c r="N16" s="151">
        <f t="shared" ca="1" si="6"/>
        <v>9.0277777777777901E-2</v>
      </c>
      <c r="O16" s="152">
        <f t="shared" ca="1" si="7"/>
        <v>0</v>
      </c>
      <c r="P16" s="218" t="str">
        <f>IF(H16&lt;&gt;0,"ASTREINTE","")</f>
        <v/>
      </c>
    </row>
    <row r="17" spans="1:16" ht="15.75" thickTop="1" x14ac:dyDescent="0.25">
      <c r="A17" s="66"/>
      <c r="B17" s="52">
        <f t="shared" si="1"/>
        <v>43633</v>
      </c>
      <c r="C17" s="191"/>
      <c r="D17" s="313">
        <v>0.35069444444444442</v>
      </c>
      <c r="E17" s="314">
        <v>0.54166666666666663</v>
      </c>
      <c r="F17" s="314">
        <v>0.58333333333333337</v>
      </c>
      <c r="G17" s="315">
        <v>0.72916666666666663</v>
      </c>
      <c r="H17" s="118">
        <f t="shared" si="2"/>
        <v>0.33680555555555547</v>
      </c>
      <c r="I17" s="130">
        <f t="shared" si="0"/>
        <v>0.33680555555555547</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309">
        <v>0.33333333333333331</v>
      </c>
      <c r="E18" s="310">
        <v>0.54166666666666663</v>
      </c>
      <c r="F18" s="310">
        <v>0.58333333333333337</v>
      </c>
      <c r="G18" s="311">
        <v>0.83333333333333337</v>
      </c>
      <c r="H18" s="118">
        <f t="shared" si="2"/>
        <v>0.45833333333333337</v>
      </c>
      <c r="I18" s="130">
        <f t="shared" si="0"/>
        <v>0.45833333333333337</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309">
        <v>0.33333333333333331</v>
      </c>
      <c r="E19" s="310">
        <v>0.54166666666666663</v>
      </c>
      <c r="F19" s="310">
        <v>0.58333333333333337</v>
      </c>
      <c r="G19" s="311">
        <v>0.875</v>
      </c>
      <c r="H19" s="118">
        <f t="shared" si="2"/>
        <v>0.49999999999999989</v>
      </c>
      <c r="I19" s="130">
        <f t="shared" si="0"/>
        <v>0.45833333333333326</v>
      </c>
      <c r="J19" s="131">
        <f t="shared" si="3"/>
        <v>4.166666666666663E-2</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309">
        <v>0.5625</v>
      </c>
      <c r="E20" s="310">
        <v>0.66319444444444442</v>
      </c>
      <c r="F20" s="310">
        <v>0.67708333333333337</v>
      </c>
      <c r="G20" s="311">
        <v>0.83333333333333337</v>
      </c>
      <c r="H20" s="118">
        <f t="shared" si="2"/>
        <v>0.25694444444444431</v>
      </c>
      <c r="I20" s="130">
        <f t="shared" si="0"/>
        <v>0.25694444444444431</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309"/>
      <c r="E21" s="310"/>
      <c r="F21" s="310"/>
      <c r="G21" s="311"/>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1.552083333333333</v>
      </c>
      <c r="M23" s="150">
        <f t="shared" ca="1" si="5"/>
        <v>1.4583333333333333</v>
      </c>
      <c r="N23" s="151">
        <f t="shared" ca="1" si="6"/>
        <v>9.3749999999999778E-2</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4.5347222222222214</v>
      </c>
      <c r="I38" s="169">
        <f t="shared" si="8"/>
        <v>4.4930555555555545</v>
      </c>
      <c r="J38" s="169">
        <f t="shared" si="8"/>
        <v>4.166666666666663E-2</v>
      </c>
      <c r="K38" s="169">
        <f t="shared" ca="1" si="8"/>
        <v>0</v>
      </c>
      <c r="L38" s="170">
        <f ca="1">SUM(L3:L37)</f>
        <v>4.5347222222222214</v>
      </c>
      <c r="M38" s="170">
        <f t="shared" ca="1" si="8"/>
        <v>4.3506944444444438</v>
      </c>
      <c r="N38" s="170">
        <f t="shared" ca="1" si="8"/>
        <v>0.18402777777777768</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4.5347222222222214</v>
      </c>
      <c r="I40" s="370">
        <f>SUM(I38:J38)</f>
        <v>4.5347222222222214</v>
      </c>
      <c r="J40" s="371"/>
      <c r="K40" s="28"/>
      <c r="L40" s="12">
        <f ca="1">L38</f>
        <v>4.5347222222222214</v>
      </c>
      <c r="M40" s="370">
        <f ca="1">SUM(M38:O38)</f>
        <v>4.5347222222222214</v>
      </c>
      <c r="N40" s="372"/>
      <c r="O40" s="373"/>
    </row>
    <row r="41" spans="1:16" ht="13.5" thickTop="1" x14ac:dyDescent="0.25"/>
  </sheetData>
  <mergeCells count="3">
    <mergeCell ref="A3:A16"/>
    <mergeCell ref="I40:J40"/>
    <mergeCell ref="M40:O40"/>
  </mergeCells>
  <conditionalFormatting sqref="B31:K37">
    <cfRule type="expression" dxfId="30" priority="5">
      <formula>MONTH($B$34)&lt;&gt;MONTH($B$22)</formula>
    </cfRule>
  </conditionalFormatting>
  <conditionalFormatting sqref="B3:K37">
    <cfRule type="expression" dxfId="29" priority="6">
      <formula>WEEKDAY($B3)=1</formula>
    </cfRule>
  </conditionalFormatting>
  <conditionalFormatting sqref="C3:C11 C13:C15 C20:C29 C17:C18 C31:C37">
    <cfRule type="expression" dxfId="28" priority="4">
      <formula>AND(COUNTIF(Fer,B3)=0,C3&lt;&gt;"")</formula>
    </cfRule>
  </conditionalFormatting>
  <conditionalFormatting sqref="B3:C15 B17:C29 B31:C37">
    <cfRule type="expression" dxfId="27" priority="3">
      <formula>COUNTIF(Fer,$B3)</formula>
    </cfRule>
  </conditionalFormatting>
  <conditionalFormatting sqref="B3:K15 B17:K29 B31:K37">
    <cfRule type="expression" dxfId="26" priority="2">
      <formula>NOT(MOD(ROW(),2))</formula>
    </cfRule>
  </conditionalFormatting>
  <conditionalFormatting sqref="P3:P37">
    <cfRule type="expression" dxfId="25"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F9E7DC-0A86-40FB-8898-5049CBEA1BAB}">
  <sheetPr codeName="Feuil10"/>
  <dimension ref="A1:R41"/>
  <sheetViews>
    <sheetView zoomScale="98" zoomScaleNormal="98" workbookViewId="0">
      <pane xSplit="1" ySplit="2" topLeftCell="B15" activePane="bottomRight" state="frozen"/>
      <selection pane="topRight" activeCell="B1" sqref="B1"/>
      <selection pane="bottomLeft" activeCell="A3" sqref="A3"/>
      <selection pane="bottomRight" activeCell="C33" sqref="C33"/>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9.3333333333333481</v>
      </c>
      <c r="E1" s="36"/>
      <c r="F1" s="35" t="s">
        <v>30</v>
      </c>
      <c r="G1" s="194">
        <f ca="1">O38/"1:"</f>
        <v>0</v>
      </c>
      <c r="H1" s="36"/>
      <c r="I1" s="37" t="s">
        <v>32</v>
      </c>
      <c r="J1" s="37"/>
      <c r="K1" s="195">
        <f>J38/"1:"</f>
        <v>0</v>
      </c>
      <c r="L1" s="36"/>
      <c r="M1" s="37" t="s">
        <v>33</v>
      </c>
      <c r="N1" s="38"/>
      <c r="O1" s="196">
        <f ca="1">K38/"1:"</f>
        <v>7.4999999999999991</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GABRIEL</v>
      </c>
      <c r="B3" s="52">
        <f>IF(OR(
DAY(EOMONTH(A2,-1))-DAY(DATE(YEAR(A2),MONTH(A2),0)+2-WEEKDAY(DATE(YEAR(A2),MONTH(A2),0)))&lt;3,
DAY(EOMONTH(A2,-1))-DAY(DATE(YEAR(A2),MONTH(A2),0)+2-WEEKDAY(DATE(YEAR(A2),MONTH(A2),0)))&gt;7),
DATE(YEAR(A2),MONTH(A2),0)+2-WEEKDAY(DATE(YEAR(A2),MONTH(A2),0)),
DATE(YEAR(A2),MONTH(A2),0)+2-WEEKDAY(DATE(YEAR(A2),MONTH(A2),0))+7)</f>
        <v>43619</v>
      </c>
      <c r="C3" s="182"/>
      <c r="D3" s="316">
        <v>0.33333333333333331</v>
      </c>
      <c r="E3" s="317">
        <v>0.5</v>
      </c>
      <c r="F3" s="317">
        <v>0.54166666666666663</v>
      </c>
      <c r="G3" s="318">
        <v>0.70833333333333337</v>
      </c>
      <c r="H3" s="117">
        <f>MAX(MOD(($E3+$G3-$D3-$F3),1),C3*HF)</f>
        <v>0.33333333333333359</v>
      </c>
      <c r="I3" s="123">
        <f t="shared" ref="I3:I37" si="0">$H3-$J3</f>
        <v>0.33333333333333359</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316">
        <v>0.32291666666666669</v>
      </c>
      <c r="E4" s="317">
        <v>0.5</v>
      </c>
      <c r="F4" s="317">
        <v>0.54166666666666663</v>
      </c>
      <c r="G4" s="318">
        <v>0.66666666666666663</v>
      </c>
      <c r="H4" s="118">
        <f t="shared" ref="H4:H37" si="2">MAX(MOD(($E4+$G4-$D4-$F4),1),C4*HF)</f>
        <v>0.30208333333333315</v>
      </c>
      <c r="I4" s="130">
        <f t="shared" si="0"/>
        <v>0.30208333333333315</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316">
        <v>0.33333333333333331</v>
      </c>
      <c r="E5" s="317">
        <v>0.52083333333333337</v>
      </c>
      <c r="F5" s="317">
        <v>0.58333333333333337</v>
      </c>
      <c r="G5" s="318">
        <v>0.65625</v>
      </c>
      <c r="H5" s="118">
        <f t="shared" si="2"/>
        <v>0.26041666666666685</v>
      </c>
      <c r="I5" s="130">
        <f t="shared" si="0"/>
        <v>0.26041666666666685</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316">
        <v>0.33333333333333331</v>
      </c>
      <c r="E6" s="317">
        <v>0.5</v>
      </c>
      <c r="F6" s="317">
        <v>0.54166666666666663</v>
      </c>
      <c r="G6" s="318">
        <v>0.83333333333333337</v>
      </c>
      <c r="H6" s="118">
        <f t="shared" si="2"/>
        <v>0.45833333333333359</v>
      </c>
      <c r="I6" s="130">
        <f t="shared" si="0"/>
        <v>0.45833333333333359</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316"/>
      <c r="E7" s="317"/>
      <c r="F7" s="317"/>
      <c r="G7" s="318"/>
      <c r="H7" s="118">
        <f t="shared" si="2"/>
        <v>0</v>
      </c>
      <c r="I7" s="130">
        <f t="shared" si="0"/>
        <v>0</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319">
        <v>0.33333333333333331</v>
      </c>
      <c r="E8" s="320">
        <v>0.5</v>
      </c>
      <c r="F8" s="320">
        <v>0.52083333333333337</v>
      </c>
      <c r="G8" s="321">
        <v>0.72916666666666663</v>
      </c>
      <c r="H8" s="122">
        <f t="shared" si="2"/>
        <v>0.37499999999999989</v>
      </c>
      <c r="I8" s="135">
        <f t="shared" si="0"/>
        <v>0.37499999999999989</v>
      </c>
      <c r="J8" s="136">
        <f t="shared" si="3"/>
        <v>0</v>
      </c>
      <c r="K8" s="137">
        <f t="shared" ca="1" si="4"/>
        <v>0</v>
      </c>
      <c r="L8" s="138">
        <f ca="1">(WEEKDAY(B8)=1)*SUM(OFFSET(H8,,,-MIN(ROWS($3:8),7)))</f>
        <v>0</v>
      </c>
      <c r="M8" s="139">
        <f t="shared" ca="1" si="5"/>
        <v>0</v>
      </c>
      <c r="N8" s="140">
        <f t="shared" ca="1" si="6"/>
        <v>0</v>
      </c>
      <c r="O8" s="141">
        <f t="shared" ca="1" si="7"/>
        <v>0</v>
      </c>
      <c r="P8" s="217" t="str">
        <f>IF(H8&lt;&gt;0,"ASTREINTE","")</f>
        <v>ASTREINTE</v>
      </c>
      <c r="Q8" s="10"/>
    </row>
    <row r="9" spans="1:18" ht="16.5" thickTop="1" thickBot="1" x14ac:dyDescent="0.3">
      <c r="A9" s="375"/>
      <c r="B9" s="54">
        <f t="shared" si="1"/>
        <v>43625</v>
      </c>
      <c r="C9" s="185"/>
      <c r="D9" s="322"/>
      <c r="E9" s="323"/>
      <c r="F9" s="323"/>
      <c r="G9" s="324"/>
      <c r="H9" s="186">
        <f t="shared" si="2"/>
        <v>0</v>
      </c>
      <c r="I9" s="187">
        <f t="shared" si="0"/>
        <v>0</v>
      </c>
      <c r="J9" s="188">
        <f t="shared" si="3"/>
        <v>0</v>
      </c>
      <c r="K9" s="189">
        <f t="shared" ca="1" si="4"/>
        <v>0</v>
      </c>
      <c r="L9" s="149">
        <f ca="1">(WEEKDAY(B9)=1)*SUM(OFFSET(H9,,,-MIN(ROWS($3:9),7)))</f>
        <v>1.729166666666667</v>
      </c>
      <c r="M9" s="150">
        <f t="shared" ca="1" si="5"/>
        <v>1.4583333333333333</v>
      </c>
      <c r="N9" s="151">
        <f t="shared" ca="1" si="6"/>
        <v>0.2708333333333337</v>
      </c>
      <c r="O9" s="152">
        <f t="shared" ca="1" si="7"/>
        <v>0</v>
      </c>
      <c r="P9" s="218" t="str">
        <f>IF(H9&lt;&gt;0,"ASTREINTE","")</f>
        <v/>
      </c>
    </row>
    <row r="10" spans="1:18" ht="15.75" thickTop="1" x14ac:dyDescent="0.25">
      <c r="A10" s="375"/>
      <c r="B10" s="52">
        <f t="shared" si="1"/>
        <v>43626</v>
      </c>
      <c r="C10" s="182"/>
      <c r="D10" s="316">
        <v>0.33333333333333331</v>
      </c>
      <c r="E10" s="317">
        <v>0.5</v>
      </c>
      <c r="F10" s="317">
        <v>0.52083333333333337</v>
      </c>
      <c r="G10" s="325">
        <v>0.66666666666666663</v>
      </c>
      <c r="H10" s="118">
        <f t="shared" si="2"/>
        <v>0.31249999999999989</v>
      </c>
      <c r="I10" s="130">
        <f t="shared" si="0"/>
        <v>0.31249999999999989</v>
      </c>
      <c r="J10" s="131">
        <f t="shared" si="3"/>
        <v>0</v>
      </c>
      <c r="K10" s="125">
        <f t="shared" ca="1" si="4"/>
        <v>0.31249999999999994</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319">
        <v>0.33333333333333331</v>
      </c>
      <c r="E11" s="320">
        <v>0.5</v>
      </c>
      <c r="F11" s="320">
        <v>0.52083333333333337</v>
      </c>
      <c r="G11" s="326">
        <v>0.65972222222222221</v>
      </c>
      <c r="H11" s="118">
        <f t="shared" si="2"/>
        <v>0.30555555555555569</v>
      </c>
      <c r="I11" s="130">
        <f t="shared" si="0"/>
        <v>0.30555555555555569</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319">
        <v>0.33333333333333331</v>
      </c>
      <c r="E12" s="320">
        <v>0.54166666666666663</v>
      </c>
      <c r="F12" s="320">
        <v>0.5625</v>
      </c>
      <c r="G12" s="326">
        <v>0.61458333333333337</v>
      </c>
      <c r="H12" s="118">
        <f t="shared" si="2"/>
        <v>0.26041666666666674</v>
      </c>
      <c r="I12" s="130">
        <f t="shared" si="0"/>
        <v>0.26041666666666674</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319">
        <v>0.33333333333333331</v>
      </c>
      <c r="E13" s="320">
        <v>0.52083333333333337</v>
      </c>
      <c r="F13" s="320">
        <v>0.5625</v>
      </c>
      <c r="G13" s="326">
        <v>0.625</v>
      </c>
      <c r="H13" s="118">
        <f t="shared" si="2"/>
        <v>0.25000000000000022</v>
      </c>
      <c r="I13" s="130">
        <f t="shared" si="0"/>
        <v>0.25000000000000022</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319">
        <v>0.33333333333333331</v>
      </c>
      <c r="E14" s="320">
        <v>0.54166666666666663</v>
      </c>
      <c r="F14" s="320">
        <v>0.5625</v>
      </c>
      <c r="G14" s="326">
        <v>0.78472222222222221</v>
      </c>
      <c r="H14" s="118">
        <f t="shared" si="2"/>
        <v>0.43055555555555558</v>
      </c>
      <c r="I14" s="130">
        <f t="shared" si="0"/>
        <v>0.43055555555555558</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327"/>
      <c r="E15" s="328"/>
      <c r="F15" s="328"/>
      <c r="G15" s="329"/>
      <c r="H15" s="122">
        <f t="shared" si="2"/>
        <v>0</v>
      </c>
      <c r="I15" s="135">
        <f t="shared" si="0"/>
        <v>0</v>
      </c>
      <c r="J15" s="136">
        <f t="shared" si="3"/>
        <v>0</v>
      </c>
      <c r="K15" s="137">
        <f t="shared" ca="1" si="4"/>
        <v>0</v>
      </c>
      <c r="L15" s="138">
        <f ca="1">(WEEKDAY(B15)=1)*SUM(OFFSET(H15,,,-MIN(ROWS($3:15),7)))</f>
        <v>0</v>
      </c>
      <c r="M15" s="139">
        <f t="shared" ca="1" si="5"/>
        <v>0</v>
      </c>
      <c r="N15" s="140">
        <f t="shared" ca="1" si="6"/>
        <v>0</v>
      </c>
      <c r="O15" s="141">
        <f t="shared" ca="1" si="7"/>
        <v>0</v>
      </c>
      <c r="P15" s="218" t="str">
        <f>IF(H15&lt;&gt;0,"ASTREINTE","")</f>
        <v/>
      </c>
    </row>
    <row r="16" spans="1:18" ht="16.5" thickTop="1" thickBot="1" x14ac:dyDescent="0.3">
      <c r="A16" s="375"/>
      <c r="B16" s="54">
        <f t="shared" si="1"/>
        <v>43632</v>
      </c>
      <c r="C16" s="185"/>
      <c r="D16" s="322"/>
      <c r="E16" s="323"/>
      <c r="F16" s="323"/>
      <c r="G16" s="330"/>
      <c r="H16" s="190">
        <f t="shared" si="2"/>
        <v>0</v>
      </c>
      <c r="I16" s="187">
        <f t="shared" si="0"/>
        <v>0</v>
      </c>
      <c r="J16" s="188">
        <f t="shared" si="3"/>
        <v>0</v>
      </c>
      <c r="K16" s="189">
        <f t="shared" ca="1" si="4"/>
        <v>0</v>
      </c>
      <c r="L16" s="149">
        <f ca="1">(WEEKDAY(B16)=1)*SUM(OFFSET(H16,,,-MIN(ROWS($3:16),7)))</f>
        <v>1.5590277777777781</v>
      </c>
      <c r="M16" s="150">
        <f t="shared" ca="1" si="5"/>
        <v>1.4583333333333333</v>
      </c>
      <c r="N16" s="151">
        <f t="shared" ca="1" si="6"/>
        <v>0.10069444444444486</v>
      </c>
      <c r="O16" s="152">
        <f t="shared" ca="1" si="7"/>
        <v>0</v>
      </c>
      <c r="P16" s="218" t="str">
        <f>IF(H16&lt;&gt;0,"ASTREINTE","")</f>
        <v/>
      </c>
    </row>
    <row r="17" spans="1:16" ht="15.75" thickTop="1" x14ac:dyDescent="0.25">
      <c r="A17" s="66"/>
      <c r="B17" s="52">
        <f t="shared" si="1"/>
        <v>43633</v>
      </c>
      <c r="C17" s="191"/>
      <c r="D17" s="331">
        <v>0.32291666666666669</v>
      </c>
      <c r="E17" s="332">
        <v>0.52083333333333337</v>
      </c>
      <c r="F17" s="332">
        <v>0.5625</v>
      </c>
      <c r="G17" s="333">
        <v>0.72916666666666663</v>
      </c>
      <c r="H17" s="118">
        <f t="shared" si="2"/>
        <v>0.36458333333333326</v>
      </c>
      <c r="I17" s="130">
        <f t="shared" si="0"/>
        <v>0.36458333333333326</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327">
        <v>0.30208333333333331</v>
      </c>
      <c r="E18" s="328">
        <v>0.5</v>
      </c>
      <c r="F18" s="328">
        <v>0.5625</v>
      </c>
      <c r="G18" s="329">
        <v>0.60416666666666663</v>
      </c>
      <c r="H18" s="118">
        <f t="shared" si="2"/>
        <v>0.23958333333333326</v>
      </c>
      <c r="I18" s="130">
        <f t="shared" si="0"/>
        <v>0.23958333333333326</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327">
        <v>0.3125</v>
      </c>
      <c r="E19" s="328">
        <v>0.52083333333333337</v>
      </c>
      <c r="F19" s="328">
        <v>0.5625</v>
      </c>
      <c r="G19" s="329">
        <v>0.78472222222222221</v>
      </c>
      <c r="H19" s="118">
        <f t="shared" si="2"/>
        <v>0.43055555555555558</v>
      </c>
      <c r="I19" s="130">
        <f t="shared" si="0"/>
        <v>0.43055555555555558</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327">
        <v>0.32291666666666669</v>
      </c>
      <c r="E20" s="328">
        <v>0.60416666666666663</v>
      </c>
      <c r="F20" s="328">
        <v>0.60416666666666663</v>
      </c>
      <c r="G20" s="329">
        <v>0.76388888888888884</v>
      </c>
      <c r="H20" s="118">
        <f t="shared" si="2"/>
        <v>0.44097222222222199</v>
      </c>
      <c r="I20" s="130">
        <f t="shared" si="0"/>
        <v>0.44097222222222199</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155"/>
      <c r="E21" s="156"/>
      <c r="F21" s="156"/>
      <c r="G21" s="157"/>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1.4756944444444442</v>
      </c>
      <c r="M23" s="150">
        <f t="shared" ca="1" si="5"/>
        <v>1.4583333333333333</v>
      </c>
      <c r="N23" s="151">
        <f t="shared" ca="1" si="6"/>
        <v>1.7361111111110938E-2</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4.7638888888888884</v>
      </c>
      <c r="I38" s="169">
        <f t="shared" si="8"/>
        <v>4.7638888888888884</v>
      </c>
      <c r="J38" s="169">
        <f t="shared" si="8"/>
        <v>0</v>
      </c>
      <c r="K38" s="169">
        <f t="shared" ca="1" si="8"/>
        <v>0.31249999999999994</v>
      </c>
      <c r="L38" s="170">
        <f ca="1">SUM(L3:L37)</f>
        <v>4.7638888888888893</v>
      </c>
      <c r="M38" s="170">
        <f t="shared" ca="1" si="8"/>
        <v>4.375</v>
      </c>
      <c r="N38" s="170">
        <f t="shared" ca="1" si="8"/>
        <v>0.38888888888888951</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4.7638888888888884</v>
      </c>
      <c r="I40" s="370">
        <f>SUM(I38:J38)</f>
        <v>4.7638888888888884</v>
      </c>
      <c r="J40" s="371"/>
      <c r="K40" s="28"/>
      <c r="L40" s="12">
        <f ca="1">L38</f>
        <v>4.7638888888888893</v>
      </c>
      <c r="M40" s="370">
        <f ca="1">SUM(M38:O38)</f>
        <v>4.7638888888888893</v>
      </c>
      <c r="N40" s="372"/>
      <c r="O40" s="373"/>
    </row>
    <row r="41" spans="1:16" ht="13.5" thickTop="1" x14ac:dyDescent="0.25"/>
  </sheetData>
  <mergeCells count="3">
    <mergeCell ref="A3:A16"/>
    <mergeCell ref="I40:J40"/>
    <mergeCell ref="M40:O40"/>
  </mergeCells>
  <conditionalFormatting sqref="B31:K37">
    <cfRule type="expression" dxfId="24" priority="5">
      <formula>MONTH($B$34)&lt;&gt;MONTH($B$22)</formula>
    </cfRule>
  </conditionalFormatting>
  <conditionalFormatting sqref="B3:K37">
    <cfRule type="expression" dxfId="23" priority="6">
      <formula>WEEKDAY($B3)=1</formula>
    </cfRule>
  </conditionalFormatting>
  <conditionalFormatting sqref="C3:C11 C13:C15 C20:C29 C17:C18 C31:C37">
    <cfRule type="expression" dxfId="22" priority="4">
      <formula>AND(COUNTIF(Fer,B3)=0,C3&lt;&gt;"")</formula>
    </cfRule>
  </conditionalFormatting>
  <conditionalFormatting sqref="B3:C15 B17:C29 B31:C37">
    <cfRule type="expression" dxfId="21" priority="3">
      <formula>COUNTIF(Fer,$B3)</formula>
    </cfRule>
  </conditionalFormatting>
  <conditionalFormatting sqref="B3:K15 B17:K29 B31:K37">
    <cfRule type="expression" dxfId="20" priority="2">
      <formula>NOT(MOD(ROW(),2))</formula>
    </cfRule>
  </conditionalFormatting>
  <conditionalFormatting sqref="P3:P37">
    <cfRule type="expression" dxfId="19"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265704-867E-4156-9958-2493B942FBB5}">
  <dimension ref="A1:R41"/>
  <sheetViews>
    <sheetView zoomScale="98" zoomScaleNormal="98" workbookViewId="0">
      <pane xSplit="1" ySplit="2" topLeftCell="B15" activePane="bottomRight" state="frozen"/>
      <selection pane="topRight" activeCell="B1" sqref="B1"/>
      <selection pane="bottomLeft" activeCell="A3" sqref="A3"/>
      <selection pane="bottomRight" activeCell="D31" sqref="D31:G37"/>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5.7500000000000142</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HENRI</v>
      </c>
      <c r="B3" s="52">
        <f>IF(OR(
DAY(EOMONTH(A2,-1))-DAY(DATE(YEAR(A2),MONTH(A2),0)+2-WEEKDAY(DATE(YEAR(A2),MONTH(A2),0)))&lt;3,
DAY(EOMONTH(A2,-1))-DAY(DATE(YEAR(A2),MONTH(A2),0)+2-WEEKDAY(DATE(YEAR(A2),MONTH(A2),0)))&gt;7),
DATE(YEAR(A2),MONTH(A2),0)+2-WEEKDAY(DATE(YEAR(A2),MONTH(A2),0)),
DATE(YEAR(A2),MONTH(A2),0)+2-WEEKDAY(DATE(YEAR(A2),MONTH(A2),0))+7)</f>
        <v>43619</v>
      </c>
      <c r="C3" s="182"/>
      <c r="D3" s="334">
        <v>0.33333333333333331</v>
      </c>
      <c r="E3" s="335">
        <v>0.55208333333333337</v>
      </c>
      <c r="F3" s="335">
        <v>0.59375</v>
      </c>
      <c r="G3" s="336">
        <v>0.6875</v>
      </c>
      <c r="H3" s="117">
        <f>MAX(MOD(($E3+$G3-$D3-$F3),1),C3*HF)</f>
        <v>0.31250000000000022</v>
      </c>
      <c r="I3" s="123">
        <f t="shared" ref="I3:I37" si="0">$H3-$J3</f>
        <v>0.31250000000000022</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334">
        <v>0.33333333333333331</v>
      </c>
      <c r="E4" s="335">
        <v>0.55208333333333337</v>
      </c>
      <c r="F4" s="335">
        <v>0.59375</v>
      </c>
      <c r="G4" s="336">
        <v>0.625</v>
      </c>
      <c r="H4" s="118">
        <f t="shared" ref="H4:H37" si="2">MAX(MOD(($E4+$G4-$D4-$F4),1),C4*HF)</f>
        <v>0.25000000000000022</v>
      </c>
      <c r="I4" s="130">
        <f t="shared" si="0"/>
        <v>0.25000000000000022</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334">
        <v>0.35416666666666669</v>
      </c>
      <c r="E5" s="335">
        <v>0.5</v>
      </c>
      <c r="F5" s="335">
        <v>0.54166666666666663</v>
      </c>
      <c r="G5" s="336">
        <v>0.6875</v>
      </c>
      <c r="H5" s="118">
        <f t="shared" si="2"/>
        <v>0.29166666666666663</v>
      </c>
      <c r="I5" s="130">
        <f t="shared" si="0"/>
        <v>0.29166666666666663</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334">
        <v>0.35416666666666669</v>
      </c>
      <c r="E6" s="335">
        <v>0.5</v>
      </c>
      <c r="F6" s="335">
        <v>0.54166666666666663</v>
      </c>
      <c r="G6" s="336">
        <v>0.6875</v>
      </c>
      <c r="H6" s="118">
        <f t="shared" si="2"/>
        <v>0.29166666666666663</v>
      </c>
      <c r="I6" s="130">
        <f t="shared" si="0"/>
        <v>0.29166666666666663</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334">
        <v>0.35416666666666669</v>
      </c>
      <c r="E7" s="335">
        <v>0.5</v>
      </c>
      <c r="F7" s="335">
        <v>0.54166666666666663</v>
      </c>
      <c r="G7" s="336">
        <v>0.6875</v>
      </c>
      <c r="H7" s="118">
        <f t="shared" si="2"/>
        <v>0.29166666666666663</v>
      </c>
      <c r="I7" s="130">
        <f t="shared" si="0"/>
        <v>0.29166666666666663</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337"/>
      <c r="E8" s="338"/>
      <c r="F8" s="338"/>
      <c r="G8" s="339"/>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185"/>
      <c r="D9" s="340"/>
      <c r="E9" s="341"/>
      <c r="F9" s="341"/>
      <c r="G9" s="342"/>
      <c r="H9" s="186">
        <f t="shared" si="2"/>
        <v>0</v>
      </c>
      <c r="I9" s="187">
        <f t="shared" si="0"/>
        <v>0</v>
      </c>
      <c r="J9" s="188">
        <f t="shared" si="3"/>
        <v>0</v>
      </c>
      <c r="K9" s="189">
        <f t="shared" ca="1" si="4"/>
        <v>0</v>
      </c>
      <c r="L9" s="149">
        <f ca="1">(WEEKDAY(B9)=1)*SUM(OFFSET(H9,,,-MIN(ROWS($3:9),7)))</f>
        <v>1.4375000000000004</v>
      </c>
      <c r="M9" s="150">
        <f t="shared" ca="1" si="5"/>
        <v>1.4375000000000004</v>
      </c>
      <c r="N9" s="151">
        <f t="shared" ca="1" si="6"/>
        <v>0</v>
      </c>
      <c r="O9" s="152">
        <f t="shared" ca="1" si="7"/>
        <v>0</v>
      </c>
      <c r="P9" s="218" t="str">
        <f>IF(H9&lt;&gt;0,"ASTREINTE","")</f>
        <v/>
      </c>
    </row>
    <row r="10" spans="1:18" ht="15.75" thickTop="1" x14ac:dyDescent="0.25">
      <c r="A10" s="375"/>
      <c r="B10" s="52">
        <f t="shared" si="1"/>
        <v>43626</v>
      </c>
      <c r="C10" s="182"/>
      <c r="D10" s="334"/>
      <c r="E10" s="335"/>
      <c r="F10" s="335"/>
      <c r="G10" s="343"/>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337">
        <v>0.33333333333333331</v>
      </c>
      <c r="E11" s="338">
        <v>0.52083333333333337</v>
      </c>
      <c r="F11" s="338">
        <v>0.5625</v>
      </c>
      <c r="G11" s="344">
        <v>0.70833333333333337</v>
      </c>
      <c r="H11" s="118">
        <f t="shared" si="2"/>
        <v>0.33333333333333348</v>
      </c>
      <c r="I11" s="130">
        <f t="shared" si="0"/>
        <v>0.33333333333333348</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337">
        <v>0.33333333333333331</v>
      </c>
      <c r="E12" s="338">
        <v>0.52083333333333337</v>
      </c>
      <c r="F12" s="338">
        <v>0.5625</v>
      </c>
      <c r="G12" s="344">
        <v>0.70833333333333337</v>
      </c>
      <c r="H12" s="118">
        <f t="shared" si="2"/>
        <v>0.33333333333333348</v>
      </c>
      <c r="I12" s="130">
        <f t="shared" si="0"/>
        <v>0.33333333333333348</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337">
        <v>0.33333333333333331</v>
      </c>
      <c r="E13" s="338">
        <v>0.51041666666666663</v>
      </c>
      <c r="F13" s="338">
        <v>0.55208333333333337</v>
      </c>
      <c r="G13" s="344">
        <v>0.71875</v>
      </c>
      <c r="H13" s="118">
        <f t="shared" si="2"/>
        <v>0.34374999999999989</v>
      </c>
      <c r="I13" s="130">
        <f t="shared" si="0"/>
        <v>0.34374999999999989</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337">
        <v>0.33333333333333331</v>
      </c>
      <c r="E14" s="338">
        <v>0.51041666666666663</v>
      </c>
      <c r="F14" s="338">
        <v>0.55208333333333337</v>
      </c>
      <c r="G14" s="344">
        <v>0.70833333333333337</v>
      </c>
      <c r="H14" s="118">
        <f t="shared" si="2"/>
        <v>0.33333333333333337</v>
      </c>
      <c r="I14" s="130">
        <f t="shared" si="0"/>
        <v>0.33333333333333337</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345">
        <v>0.29166666666666669</v>
      </c>
      <c r="E15" s="346">
        <v>0.58333333333333337</v>
      </c>
      <c r="F15" s="346">
        <v>0.625</v>
      </c>
      <c r="G15" s="347">
        <v>0.6875</v>
      </c>
      <c r="H15" s="122">
        <f t="shared" si="2"/>
        <v>0.35416666666666674</v>
      </c>
      <c r="I15" s="135">
        <f t="shared" si="0"/>
        <v>0.35416666666666674</v>
      </c>
      <c r="J15" s="136">
        <f t="shared" si="3"/>
        <v>0</v>
      </c>
      <c r="K15" s="137">
        <f t="shared" ca="1" si="4"/>
        <v>0</v>
      </c>
      <c r="L15" s="138">
        <f ca="1">(WEEKDAY(B15)=1)*SUM(OFFSET(H15,,,-MIN(ROWS($3:15),7)))</f>
        <v>0</v>
      </c>
      <c r="M15" s="139">
        <f t="shared" ca="1" si="5"/>
        <v>0</v>
      </c>
      <c r="N15" s="140">
        <f t="shared" ca="1" si="6"/>
        <v>0</v>
      </c>
      <c r="O15" s="141">
        <f t="shared" ca="1" si="7"/>
        <v>0</v>
      </c>
      <c r="P15" s="218" t="str">
        <f>IF(H15&lt;&gt;0,"ASTREINTE","")</f>
        <v>ASTREINTE</v>
      </c>
    </row>
    <row r="16" spans="1:18" ht="16.5" thickTop="1" thickBot="1" x14ac:dyDescent="0.3">
      <c r="A16" s="375"/>
      <c r="B16" s="54">
        <f t="shared" si="1"/>
        <v>43632</v>
      </c>
      <c r="C16" s="185"/>
      <c r="D16" s="340"/>
      <c r="E16" s="341"/>
      <c r="F16" s="341"/>
      <c r="G16" s="348"/>
      <c r="H16" s="190">
        <f t="shared" si="2"/>
        <v>0</v>
      </c>
      <c r="I16" s="187">
        <f t="shared" si="0"/>
        <v>0</v>
      </c>
      <c r="J16" s="188">
        <f t="shared" si="3"/>
        <v>0</v>
      </c>
      <c r="K16" s="189">
        <f t="shared" ca="1" si="4"/>
        <v>0</v>
      </c>
      <c r="L16" s="149">
        <f ca="1">(WEEKDAY(B16)=1)*SUM(OFFSET(H16,,,-MIN(ROWS($3:16),7)))</f>
        <v>1.6979166666666672</v>
      </c>
      <c r="M16" s="150">
        <f t="shared" ca="1" si="5"/>
        <v>1.4583333333333333</v>
      </c>
      <c r="N16" s="151">
        <f t="shared" ca="1" si="6"/>
        <v>0.23958333333333393</v>
      </c>
      <c r="O16" s="152">
        <f t="shared" ca="1" si="7"/>
        <v>0</v>
      </c>
      <c r="P16" s="218" t="str">
        <f>IF(H16&lt;&gt;0,"ASTREINTE","")</f>
        <v/>
      </c>
    </row>
    <row r="17" spans="1:16" ht="15.75" thickTop="1" x14ac:dyDescent="0.25">
      <c r="A17" s="66"/>
      <c r="B17" s="52">
        <f t="shared" si="1"/>
        <v>43633</v>
      </c>
      <c r="C17" s="191"/>
      <c r="D17" s="349">
        <v>0.33333333333333331</v>
      </c>
      <c r="E17" s="350">
        <v>0.5</v>
      </c>
      <c r="F17" s="350">
        <v>0.54166666666666663</v>
      </c>
      <c r="G17" s="351">
        <v>0.71875</v>
      </c>
      <c r="H17" s="118">
        <f t="shared" si="2"/>
        <v>0.34375000000000011</v>
      </c>
      <c r="I17" s="130">
        <f t="shared" si="0"/>
        <v>0.34375000000000011</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345">
        <v>0.33333333333333331</v>
      </c>
      <c r="E18" s="346">
        <v>0.51041666666666663</v>
      </c>
      <c r="F18" s="346">
        <v>0.55208333333333337</v>
      </c>
      <c r="G18" s="347">
        <v>0.72916666666666663</v>
      </c>
      <c r="H18" s="118">
        <f t="shared" si="2"/>
        <v>0.35416666666666663</v>
      </c>
      <c r="I18" s="130">
        <f t="shared" si="0"/>
        <v>0.35416666666666663</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345">
        <v>0.33333333333333331</v>
      </c>
      <c r="E19" s="346">
        <v>0.48958333333333331</v>
      </c>
      <c r="F19" s="346">
        <v>0.54166666666666663</v>
      </c>
      <c r="G19" s="347">
        <v>0.6875</v>
      </c>
      <c r="H19" s="118">
        <f t="shared" si="2"/>
        <v>0.30208333333333337</v>
      </c>
      <c r="I19" s="130">
        <f t="shared" si="0"/>
        <v>0.30208333333333337</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345">
        <v>0.33333333333333331</v>
      </c>
      <c r="E20" s="346">
        <v>0.5</v>
      </c>
      <c r="F20" s="346">
        <v>0.54166666666666663</v>
      </c>
      <c r="G20" s="347">
        <v>0.66666666666666663</v>
      </c>
      <c r="H20" s="118">
        <f t="shared" si="2"/>
        <v>0.29166666666666663</v>
      </c>
      <c r="I20" s="130">
        <f t="shared" si="0"/>
        <v>0.29166666666666663</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155"/>
      <c r="E21" s="156"/>
      <c r="F21" s="156"/>
      <c r="G21" s="157"/>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1.2916666666666665</v>
      </c>
      <c r="M23" s="150">
        <f t="shared" ca="1" si="5"/>
        <v>1.2916666666666665</v>
      </c>
      <c r="N23" s="151">
        <f t="shared" ca="1" si="6"/>
        <v>0</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4.4270833333333348</v>
      </c>
      <c r="I38" s="169">
        <f t="shared" si="8"/>
        <v>4.4270833333333348</v>
      </c>
      <c r="J38" s="169">
        <f t="shared" si="8"/>
        <v>0</v>
      </c>
      <c r="K38" s="169">
        <f t="shared" ca="1" si="8"/>
        <v>0</v>
      </c>
      <c r="L38" s="170">
        <f ca="1">SUM(L3:L37)</f>
        <v>4.4270833333333339</v>
      </c>
      <c r="M38" s="170">
        <f t="shared" ca="1" si="8"/>
        <v>4.1875</v>
      </c>
      <c r="N38" s="170">
        <f t="shared" ca="1" si="8"/>
        <v>0.23958333333333393</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4.4270833333333348</v>
      </c>
      <c r="I40" s="370">
        <f>SUM(I38:J38)</f>
        <v>4.4270833333333348</v>
      </c>
      <c r="J40" s="371"/>
      <c r="K40" s="28"/>
      <c r="L40" s="12">
        <f ca="1">L38</f>
        <v>4.4270833333333339</v>
      </c>
      <c r="M40" s="370">
        <f ca="1">SUM(M38:O38)</f>
        <v>4.4270833333333339</v>
      </c>
      <c r="N40" s="372"/>
      <c r="O40" s="373"/>
    </row>
    <row r="41" spans="1:16" ht="13.5" thickTop="1" x14ac:dyDescent="0.25"/>
  </sheetData>
  <mergeCells count="3">
    <mergeCell ref="A3:A16"/>
    <mergeCell ref="I40:J40"/>
    <mergeCell ref="M40:O40"/>
  </mergeCells>
  <conditionalFormatting sqref="B31:K37">
    <cfRule type="expression" dxfId="18" priority="5">
      <formula>MONTH($B$34)&lt;&gt;MONTH($B$22)</formula>
    </cfRule>
  </conditionalFormatting>
  <conditionalFormatting sqref="B3:K37">
    <cfRule type="expression" dxfId="17" priority="6">
      <formula>WEEKDAY($B3)=1</formula>
    </cfRule>
  </conditionalFormatting>
  <conditionalFormatting sqref="C3:C11 C13:C15 C20:C29 C17:C18 C31:C37">
    <cfRule type="expression" dxfId="16" priority="4">
      <formula>AND(COUNTIF(Fer,B3)=0,C3&lt;&gt;"")</formula>
    </cfRule>
  </conditionalFormatting>
  <conditionalFormatting sqref="B3:C15 B17:C29 B31:C37">
    <cfRule type="expression" dxfId="15" priority="3">
      <formula>COUNTIF(Fer,$B3)</formula>
    </cfRule>
  </conditionalFormatting>
  <conditionalFormatting sqref="B3:K15 B17:K29 B31:K37">
    <cfRule type="expression" dxfId="14" priority="2">
      <formula>NOT(MOD(ROW(),2))</formula>
    </cfRule>
  </conditionalFormatting>
  <conditionalFormatting sqref="P3:P37">
    <cfRule type="expression" dxfId="13"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986DF6-16FB-4499-9F25-95A3B1681D7F}">
  <dimension ref="A1:R41"/>
  <sheetViews>
    <sheetView zoomScale="98" zoomScaleNormal="98" workbookViewId="0">
      <pane xSplit="1" ySplit="2" topLeftCell="B15" activePane="bottomRight" state="frozen"/>
      <selection pane="topRight" activeCell="B1" sqref="B1"/>
      <selection pane="bottomLeft" activeCell="A3" sqref="A3"/>
      <selection pane="bottomRight" activeCell="C37" sqref="C37"/>
    </sheetView>
  </sheetViews>
  <sheetFormatPr baseColWidth="10" defaultColWidth="11.42578125" defaultRowHeight="12.75" x14ac:dyDescent="0.25"/>
  <cols>
    <col min="1" max="1" width="10.7109375" style="20" bestFit="1" customWidth="1"/>
    <col min="2" max="2" width="18.28515625" style="9" customWidth="1"/>
    <col min="3" max="15" width="11.42578125" style="9" customWidth="1"/>
    <col min="16" max="16" width="11.5703125" style="9" customWidth="1"/>
    <col min="17" max="18" width="9.85546875" style="9" customWidth="1"/>
    <col min="19" max="16384" width="11.42578125" style="9"/>
  </cols>
  <sheetData>
    <row r="1" spans="1:18" ht="39" customHeight="1" thickTop="1" thickBot="1" x14ac:dyDescent="0.3">
      <c r="A1" s="21"/>
      <c r="B1" s="34" t="s">
        <v>31</v>
      </c>
      <c r="C1" s="35" t="s">
        <v>29</v>
      </c>
      <c r="D1" s="193">
        <f ca="1">N38/"1:"</f>
        <v>2.1666666666666803</v>
      </c>
      <c r="E1" s="36"/>
      <c r="F1" s="35" t="s">
        <v>30</v>
      </c>
      <c r="G1" s="194">
        <f ca="1">O38/"1:"</f>
        <v>0</v>
      </c>
      <c r="H1" s="36"/>
      <c r="I1" s="37" t="s">
        <v>32</v>
      </c>
      <c r="J1" s="37"/>
      <c r="K1" s="195">
        <f>J38/"1:"</f>
        <v>0</v>
      </c>
      <c r="L1" s="36"/>
      <c r="M1" s="37" t="s">
        <v>33</v>
      </c>
      <c r="N1" s="38"/>
      <c r="O1" s="196">
        <f ca="1">K38/"1:"</f>
        <v>0</v>
      </c>
    </row>
    <row r="2" spans="1:18" ht="40.5" customHeight="1" thickTop="1" thickBot="1" x14ac:dyDescent="0.3">
      <c r="A2" s="68">
        <v>43617</v>
      </c>
      <c r="B2" s="69" t="s">
        <v>0</v>
      </c>
      <c r="C2" s="70" t="s">
        <v>1</v>
      </c>
      <c r="D2" s="71" t="s">
        <v>34</v>
      </c>
      <c r="E2" s="72" t="s">
        <v>35</v>
      </c>
      <c r="F2" s="72" t="s">
        <v>36</v>
      </c>
      <c r="G2" s="99" t="s">
        <v>37</v>
      </c>
      <c r="H2" s="100" t="s">
        <v>2</v>
      </c>
      <c r="I2" s="93" t="str">
        <f>"Dont
H Jour
("&amp;TEXT(HJ,"hh")&amp;" à "&amp;TEXT(HN,"hh")&amp;")"</f>
        <v>Dont
H Jour
(07 à 20)</v>
      </c>
      <c r="J2" s="73" t="str">
        <f>"Dont
H Nuit
("&amp;TEXT(HN,"hh")&amp;" à "&amp;TEXT(HJ,"hh")&amp;")"</f>
        <v>Dont
H Nuit
(20 à 07)</v>
      </c>
      <c r="K2" s="97" t="s">
        <v>3</v>
      </c>
      <c r="L2" s="85" t="s">
        <v>4</v>
      </c>
      <c r="M2" s="71" t="s">
        <v>5</v>
      </c>
      <c r="N2" s="72" t="s">
        <v>6</v>
      </c>
      <c r="O2" s="74" t="s">
        <v>7</v>
      </c>
      <c r="P2" s="74" t="s">
        <v>52</v>
      </c>
    </row>
    <row r="3" spans="1:18" ht="15.75" thickTop="1" x14ac:dyDescent="0.2">
      <c r="A3" s="374" t="str">
        <f ca="1">MID(CELL("filename",A1),FIND("]",CELL("filename",A1))+1,32)</f>
        <v>GUILLAUME</v>
      </c>
      <c r="B3" s="52">
        <f>IF(OR(
DAY(EOMONTH(A2,-1))-DAY(DATE(YEAR(A2),MONTH(A2),0)+2-WEEKDAY(DATE(YEAR(A2),MONTH(A2),0)))&lt;3,
DAY(EOMONTH(A2,-1))-DAY(DATE(YEAR(A2),MONTH(A2),0)+2-WEEKDAY(DATE(YEAR(A2),MONTH(A2),0)))&gt;7),
DATE(YEAR(A2),MONTH(A2),0)+2-WEEKDAY(DATE(YEAR(A2),MONTH(A2),0)),
DATE(YEAR(A2),MONTH(A2),0)+2-WEEKDAY(DATE(YEAR(A2),MONTH(A2),0))+7)</f>
        <v>43619</v>
      </c>
      <c r="C3" s="182"/>
      <c r="D3" s="352">
        <v>0.33333333333333331</v>
      </c>
      <c r="E3" s="353">
        <v>0.5</v>
      </c>
      <c r="F3" s="353">
        <v>0.54166666666666663</v>
      </c>
      <c r="G3" s="354">
        <v>0.70833333333333337</v>
      </c>
      <c r="H3" s="117">
        <f>MAX(MOD(($E3+$G3-$D3-$F3),1),C3*HF)</f>
        <v>0.33333333333333359</v>
      </c>
      <c r="I3" s="123">
        <f t="shared" ref="I3:I37" si="0">$H3-$J3</f>
        <v>0.33333333333333359</v>
      </c>
      <c r="J3" s="124">
        <f>($D3&lt;&gt;"")*(MAX(0,MIN($E3,HJ)-IF($E3&gt;$D3,$D3,MIN(0,$D3-HJ)))+MAX(0,1-MAX(HN,$D3)-IF($E3&gt;$D3,1-$E3,MIN(0,HN-$E3))))
+($F3&lt;&gt;"")*(MAX(0,MIN($G3,HJ)-IF($G3&gt;$F3,$F3,MIN(0,$F3-HJ)))+MAX(0,1-MAX(HN,$F3)-IF($G3&gt;$F3,1-$G3,MIN(0,HN-$G3))))</f>
        <v>0</v>
      </c>
      <c r="K3" s="125">
        <f ca="1">MAX(COUNTIF(Fer,B3)*($E3&lt;$D3)*($E3-MIN(0,$D3))
+COUNTIF(Fer,B3)*($F3&lt;$E3)*($G3-$F3)
+COUNTIF(Fer,B3)*($F3&gt;$E3)*($G3&lt;$F3)*($G3-MIN($F3,0))
+COUNTIF(Fer,B3)*($E3&gt;$D3)*(MIN($E3,1)-$D3)
+COUNTIF(Fer,B3)*($E3&lt;$D3)*(MAX($E3,1)-$D3)
+COUNTIF(Fer,B3)*($G3&gt;$F3)*($F3&gt;$E3)*(MIN($G3,1)-$F3)
+COUNTIF(Fer,B3)*($G3&lt;$F3)*($F3&gt;$E3)*(MAX($G3,1)-$F3),
(WEEKDAY(B3)=1)*H3,C3*HF)</f>
        <v>0</v>
      </c>
      <c r="L3" s="126">
        <f ca="1">(WEEKDAY(B3)=1)*SUM(OFFSET(H3,,,-MIN(ROWS($3:3),7)))</f>
        <v>0</v>
      </c>
      <c r="M3" s="127">
        <f ca="1">(WEEKDAY(B3)=1)*MIN(HS_1,L3)</f>
        <v>0</v>
      </c>
      <c r="N3" s="128">
        <f ca="1">(WEEKDAY(B3)=1)*MIN(HS_2-HS_1,L3-M3)</f>
        <v>0</v>
      </c>
      <c r="O3" s="129">
        <f ca="1">(WEEKDAY(B3)=1)*L3-M3-N3</f>
        <v>0</v>
      </c>
      <c r="P3" s="215"/>
      <c r="Q3" s="13" t="s">
        <v>8</v>
      </c>
      <c r="R3" s="14">
        <v>0.29166666666666669</v>
      </c>
    </row>
    <row r="4" spans="1:18" ht="15" x14ac:dyDescent="0.2">
      <c r="A4" s="375"/>
      <c r="B4" s="53">
        <f t="shared" ref="B4:B37" si="1">B3+1</f>
        <v>43620</v>
      </c>
      <c r="C4" s="183"/>
      <c r="D4" s="352">
        <v>0.33333333333333331</v>
      </c>
      <c r="E4" s="353">
        <v>0.52083333333333337</v>
      </c>
      <c r="F4" s="353">
        <v>0.5625</v>
      </c>
      <c r="G4" s="354">
        <v>0.68402777777777779</v>
      </c>
      <c r="H4" s="118">
        <f t="shared" ref="H4:H37" si="2">MAX(MOD(($E4+$G4-$D4-$F4),1),C4*HF)</f>
        <v>0.3090277777777779</v>
      </c>
      <c r="I4" s="130">
        <f t="shared" si="0"/>
        <v>0.3090277777777779</v>
      </c>
      <c r="J4" s="131">
        <f t="shared" ref="J4:J37" si="3">($D4&lt;&gt;"")*(MAX(0,MIN($E4,HJ)-IF($E4&gt;$D4,$D4,MIN(0,$D4-HJ)))+MAX(0,1-MAX(HN,$D4)-IF($E4&gt;$D4,1-$E4,MIN(0,HN-$E4))))
+($F4&lt;&gt;"")*(MAX(0,MIN($G4,HJ)-IF($G4&gt;$F4,$F4,MIN(0,$F4-HJ)))+MAX(0,1-MAX(HN,$F4)-IF($G4&gt;$F4,1-$G4,MIN(0,HN-$G4))))</f>
        <v>0</v>
      </c>
      <c r="K4" s="125">
        <f t="shared" ref="K4:K37" ca="1" si="4">MAX(COUNTIF(Fer,B4)*($E4&lt;$D4)*($E4-MIN(0,$D4))
+COUNTIF(Fer,B4)*($F4&lt;$E4)*($G4-$F4)
+COUNTIF(Fer,B4)*($F4&gt;$E4)*($G4&lt;$F4)*($G4-MIN($F4,0))
+COUNTIF(Fer,B4)*($E4&gt;$D4)*(MIN($E4,1)-$D4)
+COUNTIF(Fer,B4)*($E4&lt;$D4)*(MAX($E4,1)-$D4)
+COUNTIF(Fer,B4)*($G4&gt;$F4)*($F4&gt;$E4)*(MIN($G4,1)-$F4)
+COUNTIF(Fer,B4)*($G4&lt;$F4)*($F4&gt;$E4)*(MAX($G4,1)-$F4),
(WEEKDAY(B4)=1)*H4,C4*HF)</f>
        <v>0</v>
      </c>
      <c r="L4" s="132">
        <f ca="1">(WEEKDAY(B4)=1)*SUM(OFFSET(H4,,,-MIN(ROWS($3:4),7)))</f>
        <v>0</v>
      </c>
      <c r="M4" s="127">
        <f t="shared" ref="M4:M37" ca="1" si="5">(WEEKDAY(B4)=1)*MIN(HS_1,L4)</f>
        <v>0</v>
      </c>
      <c r="N4" s="128">
        <f t="shared" ref="N4:N37" ca="1" si="6">(WEEKDAY(B4)=1)*MIN(HS_2-HS_1,L4-M4)</f>
        <v>0</v>
      </c>
      <c r="O4" s="133">
        <f t="shared" ref="O4:O37" ca="1" si="7">(WEEKDAY(B4)=1)*L4-M4-N4</f>
        <v>0</v>
      </c>
      <c r="P4" s="216"/>
      <c r="Q4" s="15" t="s">
        <v>9</v>
      </c>
      <c r="R4" s="16">
        <v>0.83333333333333337</v>
      </c>
    </row>
    <row r="5" spans="1:18" ht="15" x14ac:dyDescent="0.2">
      <c r="A5" s="375"/>
      <c r="B5" s="53">
        <f t="shared" si="1"/>
        <v>43621</v>
      </c>
      <c r="C5" s="184"/>
      <c r="D5" s="352">
        <v>0.33333333333333331</v>
      </c>
      <c r="E5" s="353">
        <v>0.5</v>
      </c>
      <c r="F5" s="353">
        <v>0.54166666666666663</v>
      </c>
      <c r="G5" s="354">
        <v>0.60069444444444442</v>
      </c>
      <c r="H5" s="118">
        <f t="shared" si="2"/>
        <v>0.22569444444444453</v>
      </c>
      <c r="I5" s="130">
        <f t="shared" si="0"/>
        <v>0.22569444444444453</v>
      </c>
      <c r="J5" s="131">
        <f t="shared" si="3"/>
        <v>0</v>
      </c>
      <c r="K5" s="125">
        <f t="shared" ca="1" si="4"/>
        <v>0</v>
      </c>
      <c r="L5" s="132">
        <f ca="1">(WEEKDAY(B5)=1)*SUM(OFFSET(H5,,,-MIN(ROWS($3:5),7)))</f>
        <v>0</v>
      </c>
      <c r="M5" s="127">
        <f t="shared" ca="1" si="5"/>
        <v>0</v>
      </c>
      <c r="N5" s="134">
        <f t="shared" ca="1" si="6"/>
        <v>0</v>
      </c>
      <c r="O5" s="133">
        <f t="shared" ca="1" si="7"/>
        <v>0</v>
      </c>
      <c r="P5" s="216"/>
      <c r="Q5" s="15" t="s">
        <v>10</v>
      </c>
      <c r="R5" s="17">
        <f>RIGHT(M2,2)/24</f>
        <v>1.4583333333333333</v>
      </c>
    </row>
    <row r="6" spans="1:18" ht="15" x14ac:dyDescent="0.2">
      <c r="A6" s="375"/>
      <c r="B6" s="53">
        <f t="shared" si="1"/>
        <v>43622</v>
      </c>
      <c r="C6" s="183"/>
      <c r="D6" s="352">
        <v>0.33333333333333331</v>
      </c>
      <c r="E6" s="353">
        <v>0.5</v>
      </c>
      <c r="F6" s="353">
        <v>0.54166666666666663</v>
      </c>
      <c r="G6" s="354">
        <v>0.64583333333333337</v>
      </c>
      <c r="H6" s="118">
        <f t="shared" si="2"/>
        <v>0.27083333333333359</v>
      </c>
      <c r="I6" s="130">
        <f t="shared" si="0"/>
        <v>0.27083333333333359</v>
      </c>
      <c r="J6" s="131">
        <f t="shared" si="3"/>
        <v>0</v>
      </c>
      <c r="K6" s="125">
        <f t="shared" ca="1" si="4"/>
        <v>0</v>
      </c>
      <c r="L6" s="132">
        <f ca="1">(WEEKDAY(B6)=1)*SUM(OFFSET(H6,,,-MIN(ROWS($3:6),7)))</f>
        <v>0</v>
      </c>
      <c r="M6" s="127">
        <f t="shared" ca="1" si="5"/>
        <v>0</v>
      </c>
      <c r="N6" s="128">
        <f t="shared" ca="1" si="6"/>
        <v>0</v>
      </c>
      <c r="O6" s="133">
        <f t="shared" ca="1" si="7"/>
        <v>0</v>
      </c>
      <c r="P6" s="216"/>
      <c r="Q6" s="15" t="s">
        <v>11</v>
      </c>
      <c r="R6" s="17">
        <f>RIGHT(N2,2)/24</f>
        <v>1.7916666666666667</v>
      </c>
    </row>
    <row r="7" spans="1:18" ht="15.75" thickBot="1" x14ac:dyDescent="0.25">
      <c r="A7" s="375"/>
      <c r="B7" s="53">
        <f t="shared" si="1"/>
        <v>43623</v>
      </c>
      <c r="C7" s="183"/>
      <c r="D7" s="352">
        <v>0.375</v>
      </c>
      <c r="E7" s="353">
        <v>0.5</v>
      </c>
      <c r="F7" s="353">
        <v>0.54166666666666663</v>
      </c>
      <c r="G7" s="354">
        <v>0.63541666666666663</v>
      </c>
      <c r="H7" s="118">
        <f t="shared" si="2"/>
        <v>0.21874999999999989</v>
      </c>
      <c r="I7" s="130">
        <f t="shared" si="0"/>
        <v>0.21874999999999989</v>
      </c>
      <c r="J7" s="131">
        <f t="shared" si="3"/>
        <v>0</v>
      </c>
      <c r="K7" s="125">
        <f t="shared" ca="1" si="4"/>
        <v>0</v>
      </c>
      <c r="L7" s="132">
        <f ca="1">(WEEKDAY(B7)=1)*SUM(OFFSET(H7,,,-MIN(ROWS($3:7),7)))</f>
        <v>0</v>
      </c>
      <c r="M7" s="127">
        <f t="shared" ca="1" si="5"/>
        <v>0</v>
      </c>
      <c r="N7" s="128">
        <f t="shared" ca="1" si="6"/>
        <v>0</v>
      </c>
      <c r="O7" s="133">
        <f t="shared" ca="1" si="7"/>
        <v>0</v>
      </c>
      <c r="P7" s="216"/>
      <c r="Q7" s="18" t="s">
        <v>51</v>
      </c>
      <c r="R7" s="19">
        <v>0.29166666666666669</v>
      </c>
    </row>
    <row r="8" spans="1:18" ht="16.5" thickTop="1" thickBot="1" x14ac:dyDescent="0.25">
      <c r="A8" s="375"/>
      <c r="B8" s="53">
        <f t="shared" si="1"/>
        <v>43624</v>
      </c>
      <c r="C8" s="183"/>
      <c r="D8" s="355"/>
      <c r="E8" s="356"/>
      <c r="F8" s="356"/>
      <c r="G8" s="357"/>
      <c r="H8" s="122">
        <f t="shared" si="2"/>
        <v>0</v>
      </c>
      <c r="I8" s="135">
        <f t="shared" si="0"/>
        <v>0</v>
      </c>
      <c r="J8" s="136">
        <f t="shared" si="3"/>
        <v>0</v>
      </c>
      <c r="K8" s="137">
        <f t="shared" ca="1" si="4"/>
        <v>0</v>
      </c>
      <c r="L8" s="138">
        <f ca="1">(WEEKDAY(B8)=1)*SUM(OFFSET(H8,,,-MIN(ROWS($3:8),7)))</f>
        <v>0</v>
      </c>
      <c r="M8" s="139">
        <f t="shared" ca="1" si="5"/>
        <v>0</v>
      </c>
      <c r="N8" s="140">
        <f t="shared" ca="1" si="6"/>
        <v>0</v>
      </c>
      <c r="O8" s="141">
        <f t="shared" ca="1" si="7"/>
        <v>0</v>
      </c>
      <c r="P8" s="217" t="str">
        <f>IF(H8&lt;&gt;0,"ASTREINTE","")</f>
        <v/>
      </c>
      <c r="Q8" s="10"/>
    </row>
    <row r="9" spans="1:18" ht="16.5" thickTop="1" thickBot="1" x14ac:dyDescent="0.3">
      <c r="A9" s="375"/>
      <c r="B9" s="54">
        <f t="shared" si="1"/>
        <v>43625</v>
      </c>
      <c r="C9" s="185"/>
      <c r="D9" s="358"/>
      <c r="E9" s="359"/>
      <c r="F9" s="359"/>
      <c r="G9" s="360"/>
      <c r="H9" s="186">
        <f t="shared" si="2"/>
        <v>0</v>
      </c>
      <c r="I9" s="187">
        <f t="shared" si="0"/>
        <v>0</v>
      </c>
      <c r="J9" s="188">
        <f t="shared" si="3"/>
        <v>0</v>
      </c>
      <c r="K9" s="189">
        <f t="shared" ca="1" si="4"/>
        <v>0</v>
      </c>
      <c r="L9" s="149">
        <f ca="1">(WEEKDAY(B9)=1)*SUM(OFFSET(H9,,,-MIN(ROWS($3:9),7)))</f>
        <v>1.3576388888888897</v>
      </c>
      <c r="M9" s="150">
        <f t="shared" ca="1" si="5"/>
        <v>1.3576388888888897</v>
      </c>
      <c r="N9" s="151">
        <f t="shared" ca="1" si="6"/>
        <v>0</v>
      </c>
      <c r="O9" s="152">
        <f t="shared" ca="1" si="7"/>
        <v>0</v>
      </c>
      <c r="P9" s="218" t="str">
        <f>IF(H9&lt;&gt;0,"ASTREINTE","")</f>
        <v/>
      </c>
    </row>
    <row r="10" spans="1:18" ht="15.75" thickTop="1" x14ac:dyDescent="0.25">
      <c r="A10" s="375"/>
      <c r="B10" s="52">
        <f t="shared" si="1"/>
        <v>43626</v>
      </c>
      <c r="C10" s="182"/>
      <c r="D10" s="352"/>
      <c r="E10" s="353"/>
      <c r="F10" s="353"/>
      <c r="G10" s="361"/>
      <c r="H10" s="118">
        <f t="shared" si="2"/>
        <v>0</v>
      </c>
      <c r="I10" s="130">
        <f t="shared" si="0"/>
        <v>0</v>
      </c>
      <c r="J10" s="131">
        <f t="shared" si="3"/>
        <v>0</v>
      </c>
      <c r="K10" s="125">
        <f t="shared" ca="1" si="4"/>
        <v>0</v>
      </c>
      <c r="L10" s="118">
        <f ca="1">(WEEKDAY(B10)=1)*SUM(OFFSET(H10,,,-MIN(ROWS($3:10),7)))</f>
        <v>0</v>
      </c>
      <c r="M10" s="127">
        <f t="shared" ca="1" si="5"/>
        <v>0</v>
      </c>
      <c r="N10" s="128">
        <f t="shared" ca="1" si="6"/>
        <v>0</v>
      </c>
      <c r="O10" s="133">
        <f t="shared" ca="1" si="7"/>
        <v>0</v>
      </c>
      <c r="P10" s="219"/>
    </row>
    <row r="11" spans="1:18" ht="15" x14ac:dyDescent="0.25">
      <c r="A11" s="375"/>
      <c r="B11" s="53">
        <f t="shared" si="1"/>
        <v>43627</v>
      </c>
      <c r="C11" s="183"/>
      <c r="D11" s="355">
        <v>0.33333333333333331</v>
      </c>
      <c r="E11" s="356">
        <v>0.54166666666666663</v>
      </c>
      <c r="F11" s="356">
        <v>0.5625</v>
      </c>
      <c r="G11" s="362">
        <v>0.80208333333333337</v>
      </c>
      <c r="H11" s="118">
        <f t="shared" si="2"/>
        <v>0.44791666666666674</v>
      </c>
      <c r="I11" s="130">
        <f t="shared" si="0"/>
        <v>0.44791666666666674</v>
      </c>
      <c r="J11" s="131">
        <f t="shared" si="3"/>
        <v>0</v>
      </c>
      <c r="K11" s="125">
        <f t="shared" ca="1" si="4"/>
        <v>0</v>
      </c>
      <c r="L11" s="132">
        <f ca="1">(WEEKDAY(B11)=1)*SUM(OFFSET(H11,,,-MIN(ROWS($3:11),7)))</f>
        <v>0</v>
      </c>
      <c r="M11" s="127">
        <f t="shared" ca="1" si="5"/>
        <v>0</v>
      </c>
      <c r="N11" s="128">
        <f t="shared" ca="1" si="6"/>
        <v>0</v>
      </c>
      <c r="O11" s="133">
        <f t="shared" ca="1" si="7"/>
        <v>0</v>
      </c>
      <c r="P11" s="219"/>
    </row>
    <row r="12" spans="1:18" ht="15" x14ac:dyDescent="0.25">
      <c r="A12" s="375"/>
      <c r="B12" s="53">
        <f t="shared" si="1"/>
        <v>43628</v>
      </c>
      <c r="C12" s="183"/>
      <c r="D12" s="355">
        <v>0.33333333333333331</v>
      </c>
      <c r="E12" s="356">
        <v>0.54166666666666663</v>
      </c>
      <c r="F12" s="356">
        <v>0.58333333333333337</v>
      </c>
      <c r="G12" s="362">
        <v>0.80208333333333337</v>
      </c>
      <c r="H12" s="118">
        <f t="shared" si="2"/>
        <v>0.42708333333333337</v>
      </c>
      <c r="I12" s="130">
        <f t="shared" si="0"/>
        <v>0.42708333333333337</v>
      </c>
      <c r="J12" s="131">
        <f t="shared" si="3"/>
        <v>0</v>
      </c>
      <c r="K12" s="125">
        <f t="shared" ca="1" si="4"/>
        <v>0</v>
      </c>
      <c r="L12" s="132">
        <f ca="1">(WEEKDAY(B12)=1)*SUM(OFFSET(H12,,,-MIN(ROWS($3:12),7)))</f>
        <v>0</v>
      </c>
      <c r="M12" s="127">
        <f t="shared" ca="1" si="5"/>
        <v>0</v>
      </c>
      <c r="N12" s="128">
        <f t="shared" ca="1" si="6"/>
        <v>0</v>
      </c>
      <c r="O12" s="133">
        <f t="shared" ca="1" si="7"/>
        <v>0</v>
      </c>
      <c r="P12" s="219"/>
    </row>
    <row r="13" spans="1:18" ht="15" x14ac:dyDescent="0.25">
      <c r="A13" s="375"/>
      <c r="B13" s="53">
        <f t="shared" si="1"/>
        <v>43629</v>
      </c>
      <c r="C13" s="183"/>
      <c r="D13" s="355">
        <v>0.33333333333333331</v>
      </c>
      <c r="E13" s="356">
        <v>0.52083333333333337</v>
      </c>
      <c r="F13" s="356">
        <v>0.54166666666666663</v>
      </c>
      <c r="G13" s="362">
        <v>0.72916666666666663</v>
      </c>
      <c r="H13" s="118">
        <f t="shared" si="2"/>
        <v>0.37500000000000011</v>
      </c>
      <c r="I13" s="130">
        <f t="shared" si="0"/>
        <v>0.37500000000000011</v>
      </c>
      <c r="J13" s="131">
        <f t="shared" si="3"/>
        <v>0</v>
      </c>
      <c r="K13" s="125">
        <f t="shared" ca="1" si="4"/>
        <v>0</v>
      </c>
      <c r="L13" s="132">
        <f ca="1">(WEEKDAY(B13)=1)*SUM(OFFSET(H13,,,-MIN(ROWS($3:13),7)))</f>
        <v>0</v>
      </c>
      <c r="M13" s="127">
        <f t="shared" ca="1" si="5"/>
        <v>0</v>
      </c>
      <c r="N13" s="128">
        <f t="shared" ca="1" si="6"/>
        <v>0</v>
      </c>
      <c r="O13" s="133">
        <f t="shared" ca="1" si="7"/>
        <v>0</v>
      </c>
      <c r="P13" s="219"/>
    </row>
    <row r="14" spans="1:18" ht="15" x14ac:dyDescent="0.25">
      <c r="A14" s="375"/>
      <c r="B14" s="53">
        <f t="shared" si="1"/>
        <v>43630</v>
      </c>
      <c r="C14" s="183"/>
      <c r="D14" s="355">
        <v>0.33333333333333331</v>
      </c>
      <c r="E14" s="356">
        <v>0.5</v>
      </c>
      <c r="F14" s="356">
        <v>0.54166666666666663</v>
      </c>
      <c r="G14" s="362">
        <v>0.67361111111111116</v>
      </c>
      <c r="H14" s="118">
        <f t="shared" si="2"/>
        <v>0.29861111111111127</v>
      </c>
      <c r="I14" s="130">
        <f t="shared" si="0"/>
        <v>0.29861111111111127</v>
      </c>
      <c r="J14" s="131">
        <f t="shared" si="3"/>
        <v>0</v>
      </c>
      <c r="K14" s="125">
        <f t="shared" ca="1" si="4"/>
        <v>0</v>
      </c>
      <c r="L14" s="132">
        <f ca="1">(WEEKDAY(B14)=1)*SUM(OFFSET(H14,,,-MIN(ROWS($3:14),7)))</f>
        <v>0</v>
      </c>
      <c r="M14" s="127">
        <f t="shared" ca="1" si="5"/>
        <v>0</v>
      </c>
      <c r="N14" s="128">
        <f t="shared" ca="1" si="6"/>
        <v>0</v>
      </c>
      <c r="O14" s="133">
        <f t="shared" ca="1" si="7"/>
        <v>0</v>
      </c>
      <c r="P14" s="219"/>
    </row>
    <row r="15" spans="1:18" ht="15.75" thickBot="1" x14ac:dyDescent="0.3">
      <c r="A15" s="375"/>
      <c r="B15" s="53">
        <f t="shared" si="1"/>
        <v>43631</v>
      </c>
      <c r="C15" s="184"/>
      <c r="D15" s="363"/>
      <c r="E15" s="364"/>
      <c r="F15" s="364"/>
      <c r="G15" s="365"/>
      <c r="H15" s="122">
        <f t="shared" si="2"/>
        <v>0</v>
      </c>
      <c r="I15" s="135">
        <f t="shared" si="0"/>
        <v>0</v>
      </c>
      <c r="J15" s="136">
        <f t="shared" si="3"/>
        <v>0</v>
      </c>
      <c r="K15" s="137">
        <f t="shared" ca="1" si="4"/>
        <v>0</v>
      </c>
      <c r="L15" s="138">
        <f ca="1">(WEEKDAY(B15)=1)*SUM(OFFSET(H15,,,-MIN(ROWS($3:15),7)))</f>
        <v>0</v>
      </c>
      <c r="M15" s="139">
        <f t="shared" ca="1" si="5"/>
        <v>0</v>
      </c>
      <c r="N15" s="140">
        <f t="shared" ca="1" si="6"/>
        <v>0</v>
      </c>
      <c r="O15" s="141">
        <f t="shared" ca="1" si="7"/>
        <v>0</v>
      </c>
      <c r="P15" s="218" t="str">
        <f>IF(H15&lt;&gt;0,"ASTREINTE","")</f>
        <v/>
      </c>
    </row>
    <row r="16" spans="1:18" ht="16.5" thickTop="1" thickBot="1" x14ac:dyDescent="0.3">
      <c r="A16" s="375"/>
      <c r="B16" s="54">
        <f t="shared" si="1"/>
        <v>43632</v>
      </c>
      <c r="C16" s="185"/>
      <c r="D16" s="358"/>
      <c r="E16" s="359"/>
      <c r="F16" s="359"/>
      <c r="G16" s="366"/>
      <c r="H16" s="190">
        <f t="shared" si="2"/>
        <v>0</v>
      </c>
      <c r="I16" s="187">
        <f t="shared" si="0"/>
        <v>0</v>
      </c>
      <c r="J16" s="188">
        <f t="shared" si="3"/>
        <v>0</v>
      </c>
      <c r="K16" s="189">
        <f t="shared" ca="1" si="4"/>
        <v>0</v>
      </c>
      <c r="L16" s="149">
        <f ca="1">(WEEKDAY(B16)=1)*SUM(OFFSET(H16,,,-MIN(ROWS($3:16),7)))</f>
        <v>1.5486111111111116</v>
      </c>
      <c r="M16" s="150">
        <f t="shared" ca="1" si="5"/>
        <v>1.4583333333333333</v>
      </c>
      <c r="N16" s="151">
        <f t="shared" ca="1" si="6"/>
        <v>9.0277777777778345E-2</v>
      </c>
      <c r="O16" s="152">
        <f t="shared" ca="1" si="7"/>
        <v>0</v>
      </c>
      <c r="P16" s="218" t="str">
        <f>IF(H16&lt;&gt;0,"ASTREINTE","")</f>
        <v/>
      </c>
    </row>
    <row r="17" spans="1:16" ht="15.75" thickTop="1" x14ac:dyDescent="0.25">
      <c r="A17" s="66"/>
      <c r="B17" s="52">
        <f t="shared" si="1"/>
        <v>43633</v>
      </c>
      <c r="C17" s="191"/>
      <c r="D17" s="367">
        <v>0.33333333333333331</v>
      </c>
      <c r="E17" s="368">
        <v>0.5625</v>
      </c>
      <c r="F17" s="368">
        <v>0.58333333333333337</v>
      </c>
      <c r="G17" s="369">
        <v>0.75</v>
      </c>
      <c r="H17" s="118">
        <f t="shared" si="2"/>
        <v>0.39583333333333337</v>
      </c>
      <c r="I17" s="130">
        <f t="shared" si="0"/>
        <v>0.39583333333333337</v>
      </c>
      <c r="J17" s="131">
        <f t="shared" si="3"/>
        <v>0</v>
      </c>
      <c r="K17" s="125">
        <f t="shared" ca="1" si="4"/>
        <v>0</v>
      </c>
      <c r="L17" s="118">
        <f ca="1">(WEEKDAY(B17)=1)*SUM(OFFSET(H17,,,-MIN(ROWS($3:17),7)))</f>
        <v>0</v>
      </c>
      <c r="M17" s="127">
        <f t="shared" ca="1" si="5"/>
        <v>0</v>
      </c>
      <c r="N17" s="128">
        <f t="shared" ca="1" si="6"/>
        <v>0</v>
      </c>
      <c r="O17" s="133">
        <f t="shared" ca="1" si="7"/>
        <v>0</v>
      </c>
      <c r="P17" s="219"/>
    </row>
    <row r="18" spans="1:16" ht="15" x14ac:dyDescent="0.25">
      <c r="A18" s="66"/>
      <c r="B18" s="53">
        <f t="shared" si="1"/>
        <v>43634</v>
      </c>
      <c r="C18" s="184"/>
      <c r="D18" s="363">
        <v>0.33333333333333331</v>
      </c>
      <c r="E18" s="364">
        <v>0.5</v>
      </c>
      <c r="F18" s="364">
        <v>0.53125</v>
      </c>
      <c r="G18" s="365">
        <v>0.66666666666666663</v>
      </c>
      <c r="H18" s="118">
        <f t="shared" si="2"/>
        <v>0.30208333333333326</v>
      </c>
      <c r="I18" s="130">
        <f t="shared" si="0"/>
        <v>0.30208333333333326</v>
      </c>
      <c r="J18" s="131">
        <f t="shared" si="3"/>
        <v>0</v>
      </c>
      <c r="K18" s="125">
        <f t="shared" ca="1" si="4"/>
        <v>0</v>
      </c>
      <c r="L18" s="132">
        <f ca="1">(WEEKDAY(B18)=1)*SUM(OFFSET(H18,,,-MIN(ROWS($3:18),7)))</f>
        <v>0</v>
      </c>
      <c r="M18" s="127">
        <f t="shared" ca="1" si="5"/>
        <v>0</v>
      </c>
      <c r="N18" s="128">
        <f t="shared" ca="1" si="6"/>
        <v>0</v>
      </c>
      <c r="O18" s="133">
        <f t="shared" ca="1" si="7"/>
        <v>0</v>
      </c>
      <c r="P18" s="219"/>
    </row>
    <row r="19" spans="1:16" ht="15" x14ac:dyDescent="0.25">
      <c r="A19" s="66"/>
      <c r="B19" s="53">
        <f t="shared" si="1"/>
        <v>43635</v>
      </c>
      <c r="C19" s="184"/>
      <c r="D19" s="363">
        <v>0.33333333333333331</v>
      </c>
      <c r="E19" s="364">
        <v>0.5</v>
      </c>
      <c r="F19" s="364">
        <v>0.54166666666666663</v>
      </c>
      <c r="G19" s="365">
        <v>0.66666666666666663</v>
      </c>
      <c r="H19" s="118">
        <f t="shared" si="2"/>
        <v>0.29166666666666663</v>
      </c>
      <c r="I19" s="130">
        <f t="shared" si="0"/>
        <v>0.29166666666666663</v>
      </c>
      <c r="J19" s="131">
        <f t="shared" si="3"/>
        <v>0</v>
      </c>
      <c r="K19" s="125">
        <f t="shared" ca="1" si="4"/>
        <v>0</v>
      </c>
      <c r="L19" s="132">
        <f ca="1">(WEEKDAY(B19)=1)*SUM(OFFSET(H19,,,-MIN(ROWS($3:19),7)))</f>
        <v>0</v>
      </c>
      <c r="M19" s="127">
        <f t="shared" ca="1" si="5"/>
        <v>0</v>
      </c>
      <c r="N19" s="128">
        <f t="shared" ca="1" si="6"/>
        <v>0</v>
      </c>
      <c r="O19" s="133">
        <f t="shared" ca="1" si="7"/>
        <v>0</v>
      </c>
      <c r="P19" s="219"/>
    </row>
    <row r="20" spans="1:16" ht="15" x14ac:dyDescent="0.25">
      <c r="A20" s="66"/>
      <c r="B20" s="53">
        <f t="shared" si="1"/>
        <v>43636</v>
      </c>
      <c r="C20" s="184"/>
      <c r="D20" s="363">
        <v>0.33333333333333331</v>
      </c>
      <c r="E20" s="364">
        <v>0.52777777777777779</v>
      </c>
      <c r="F20" s="364">
        <v>0.54861111111111105</v>
      </c>
      <c r="G20" s="365">
        <v>0.64583333333333337</v>
      </c>
      <c r="H20" s="118">
        <f t="shared" si="2"/>
        <v>0.29166666666666685</v>
      </c>
      <c r="I20" s="130">
        <f t="shared" si="0"/>
        <v>0.29166666666666685</v>
      </c>
      <c r="J20" s="131">
        <f t="shared" si="3"/>
        <v>0</v>
      </c>
      <c r="K20" s="125">
        <f t="shared" ca="1" si="4"/>
        <v>0</v>
      </c>
      <c r="L20" s="132">
        <f ca="1">(WEEKDAY(B20)=1)*SUM(OFFSET(H20,,,-MIN(ROWS($3:20),7)))</f>
        <v>0</v>
      </c>
      <c r="M20" s="127">
        <f t="shared" ca="1" si="5"/>
        <v>0</v>
      </c>
      <c r="N20" s="128">
        <f t="shared" ca="1" si="6"/>
        <v>0</v>
      </c>
      <c r="O20" s="133">
        <f t="shared" ca="1" si="7"/>
        <v>0</v>
      </c>
      <c r="P20" s="219"/>
    </row>
    <row r="21" spans="1:16" ht="15" x14ac:dyDescent="0.25">
      <c r="A21" s="66"/>
      <c r="B21" s="53">
        <f t="shared" si="1"/>
        <v>43637</v>
      </c>
      <c r="C21" s="184"/>
      <c r="D21" s="155"/>
      <c r="E21" s="156"/>
      <c r="F21" s="156"/>
      <c r="G21" s="157"/>
      <c r="H21" s="118">
        <f t="shared" si="2"/>
        <v>0</v>
      </c>
      <c r="I21" s="130">
        <f t="shared" si="0"/>
        <v>0</v>
      </c>
      <c r="J21" s="131">
        <f t="shared" si="3"/>
        <v>0</v>
      </c>
      <c r="K21" s="125">
        <f t="shared" ca="1" si="4"/>
        <v>0</v>
      </c>
      <c r="L21" s="132">
        <f ca="1">(WEEKDAY(B21)=1)*SUM(OFFSET(H21,,,-MIN(ROWS($3:21),7)))</f>
        <v>0</v>
      </c>
      <c r="M21" s="127">
        <f t="shared" ca="1" si="5"/>
        <v>0</v>
      </c>
      <c r="N21" s="128">
        <f t="shared" ca="1" si="6"/>
        <v>0</v>
      </c>
      <c r="O21" s="133">
        <f t="shared" ca="1" si="7"/>
        <v>0</v>
      </c>
      <c r="P21" s="219"/>
    </row>
    <row r="22" spans="1:16" ht="15.75" thickBot="1" x14ac:dyDescent="0.3">
      <c r="A22" s="66"/>
      <c r="B22" s="53">
        <f t="shared" si="1"/>
        <v>43638</v>
      </c>
      <c r="C22" s="184"/>
      <c r="D22" s="155"/>
      <c r="E22" s="156"/>
      <c r="F22" s="156"/>
      <c r="G22" s="157"/>
      <c r="H22" s="122">
        <f t="shared" si="2"/>
        <v>0</v>
      </c>
      <c r="I22" s="135">
        <f t="shared" si="0"/>
        <v>0</v>
      </c>
      <c r="J22" s="136">
        <f t="shared" si="3"/>
        <v>0</v>
      </c>
      <c r="K22" s="137">
        <f t="shared" ca="1" si="4"/>
        <v>0</v>
      </c>
      <c r="L22" s="138">
        <f ca="1">(WEEKDAY(B22)=1)*SUM(OFFSET(H22,,,-MIN(ROWS($3:22),7)))</f>
        <v>0</v>
      </c>
      <c r="M22" s="139">
        <f t="shared" ca="1" si="5"/>
        <v>0</v>
      </c>
      <c r="N22" s="140">
        <f t="shared" ca="1" si="6"/>
        <v>0</v>
      </c>
      <c r="O22" s="141">
        <f t="shared" ca="1" si="7"/>
        <v>0</v>
      </c>
      <c r="P22" s="218" t="str">
        <f>IF(H22&lt;&gt;0,"ASTREINTE","")</f>
        <v/>
      </c>
    </row>
    <row r="23" spans="1:16" ht="16.5" thickTop="1" thickBot="1" x14ac:dyDescent="0.3">
      <c r="A23" s="66"/>
      <c r="B23" s="54">
        <f t="shared" si="1"/>
        <v>43639</v>
      </c>
      <c r="C23" s="185"/>
      <c r="D23" s="142"/>
      <c r="E23" s="143"/>
      <c r="F23" s="143"/>
      <c r="G23" s="158"/>
      <c r="H23" s="190">
        <f t="shared" si="2"/>
        <v>0</v>
      </c>
      <c r="I23" s="187">
        <f t="shared" si="0"/>
        <v>0</v>
      </c>
      <c r="J23" s="188">
        <f t="shared" si="3"/>
        <v>0</v>
      </c>
      <c r="K23" s="192">
        <f t="shared" ca="1" si="4"/>
        <v>0</v>
      </c>
      <c r="L23" s="149">
        <f ca="1">(WEEKDAY(B23)=1)*SUM(OFFSET(H23,,,-MIN(ROWS($3:23),7)))</f>
        <v>1.28125</v>
      </c>
      <c r="M23" s="150">
        <f t="shared" ca="1" si="5"/>
        <v>1.28125</v>
      </c>
      <c r="N23" s="151">
        <f t="shared" ca="1" si="6"/>
        <v>0</v>
      </c>
      <c r="O23" s="152">
        <f t="shared" ca="1" si="7"/>
        <v>0</v>
      </c>
      <c r="P23" s="218" t="str">
        <f>IF(H23&lt;&gt;0,"ASTREINTE","")</f>
        <v/>
      </c>
    </row>
    <row r="24" spans="1:16" ht="15.75" thickTop="1" x14ac:dyDescent="0.25">
      <c r="A24" s="66"/>
      <c r="B24" s="52">
        <f t="shared" si="1"/>
        <v>43640</v>
      </c>
      <c r="C24" s="191"/>
      <c r="D24" s="163"/>
      <c r="E24" s="164"/>
      <c r="F24" s="164"/>
      <c r="G24" s="165"/>
      <c r="H24" s="118">
        <f t="shared" si="2"/>
        <v>0</v>
      </c>
      <c r="I24" s="130">
        <f t="shared" si="0"/>
        <v>0</v>
      </c>
      <c r="J24" s="131">
        <f t="shared" si="3"/>
        <v>0</v>
      </c>
      <c r="K24" s="125">
        <f t="shared" ca="1" si="4"/>
        <v>0</v>
      </c>
      <c r="L24" s="118">
        <f ca="1">(WEEKDAY(B24)=1)*SUM(OFFSET(H24,,,-MIN(ROWS($3:24),7)))</f>
        <v>0</v>
      </c>
      <c r="M24" s="127">
        <f t="shared" ca="1" si="5"/>
        <v>0</v>
      </c>
      <c r="N24" s="128">
        <f t="shared" ca="1" si="6"/>
        <v>0</v>
      </c>
      <c r="O24" s="133">
        <f t="shared" ca="1" si="7"/>
        <v>0</v>
      </c>
      <c r="P24" s="219"/>
    </row>
    <row r="25" spans="1:16" ht="15" x14ac:dyDescent="0.25">
      <c r="A25" s="66"/>
      <c r="B25" s="53">
        <f t="shared" si="1"/>
        <v>43641</v>
      </c>
      <c r="C25" s="184"/>
      <c r="D25" s="155"/>
      <c r="E25" s="156"/>
      <c r="F25" s="156"/>
      <c r="G25" s="157"/>
      <c r="H25" s="118">
        <f t="shared" si="2"/>
        <v>0</v>
      </c>
      <c r="I25" s="130">
        <f t="shared" si="0"/>
        <v>0</v>
      </c>
      <c r="J25" s="131">
        <f t="shared" si="3"/>
        <v>0</v>
      </c>
      <c r="K25" s="125">
        <f t="shared" ca="1" si="4"/>
        <v>0</v>
      </c>
      <c r="L25" s="132">
        <f ca="1">(WEEKDAY(B25)=1)*SUM(OFFSET(H25,,,-MIN(ROWS($3:25),7)))</f>
        <v>0</v>
      </c>
      <c r="M25" s="127">
        <f t="shared" ca="1" si="5"/>
        <v>0</v>
      </c>
      <c r="N25" s="128">
        <f t="shared" ca="1" si="6"/>
        <v>0</v>
      </c>
      <c r="O25" s="133">
        <f t="shared" ca="1" si="7"/>
        <v>0</v>
      </c>
      <c r="P25" s="219"/>
    </row>
    <row r="26" spans="1:16" ht="15" x14ac:dyDescent="0.25">
      <c r="A26" s="66"/>
      <c r="B26" s="53">
        <f t="shared" si="1"/>
        <v>43642</v>
      </c>
      <c r="C26" s="184"/>
      <c r="D26" s="155"/>
      <c r="E26" s="156"/>
      <c r="F26" s="156"/>
      <c r="G26" s="157"/>
      <c r="H26" s="118">
        <f t="shared" si="2"/>
        <v>0</v>
      </c>
      <c r="I26" s="130">
        <f t="shared" si="0"/>
        <v>0</v>
      </c>
      <c r="J26" s="131">
        <f t="shared" si="3"/>
        <v>0</v>
      </c>
      <c r="K26" s="125">
        <f t="shared" ca="1" si="4"/>
        <v>0</v>
      </c>
      <c r="L26" s="132">
        <f ca="1">(WEEKDAY(B26)=1)*SUM(OFFSET(H26,,,-MIN(ROWS($3:26),7)))</f>
        <v>0</v>
      </c>
      <c r="M26" s="127">
        <f t="shared" ca="1" si="5"/>
        <v>0</v>
      </c>
      <c r="N26" s="128">
        <f t="shared" ca="1" si="6"/>
        <v>0</v>
      </c>
      <c r="O26" s="133">
        <f t="shared" ca="1" si="7"/>
        <v>0</v>
      </c>
      <c r="P26" s="219"/>
    </row>
    <row r="27" spans="1:16" ht="15" x14ac:dyDescent="0.25">
      <c r="A27" s="66"/>
      <c r="B27" s="53">
        <f t="shared" si="1"/>
        <v>43643</v>
      </c>
      <c r="C27" s="184"/>
      <c r="D27" s="155"/>
      <c r="E27" s="156"/>
      <c r="F27" s="156"/>
      <c r="G27" s="157"/>
      <c r="H27" s="118">
        <f t="shared" si="2"/>
        <v>0</v>
      </c>
      <c r="I27" s="130">
        <f t="shared" si="0"/>
        <v>0</v>
      </c>
      <c r="J27" s="131">
        <f t="shared" si="3"/>
        <v>0</v>
      </c>
      <c r="K27" s="125">
        <f t="shared" ca="1" si="4"/>
        <v>0</v>
      </c>
      <c r="L27" s="132">
        <f ca="1">(WEEKDAY(B27)=1)*SUM(OFFSET(H27,,,-MIN(ROWS($3:27),7)))</f>
        <v>0</v>
      </c>
      <c r="M27" s="127">
        <f t="shared" ca="1" si="5"/>
        <v>0</v>
      </c>
      <c r="N27" s="128">
        <f t="shared" ca="1" si="6"/>
        <v>0</v>
      </c>
      <c r="O27" s="133">
        <f t="shared" ca="1" si="7"/>
        <v>0</v>
      </c>
      <c r="P27" s="219"/>
    </row>
    <row r="28" spans="1:16" ht="15" x14ac:dyDescent="0.25">
      <c r="A28" s="66"/>
      <c r="B28" s="53">
        <f t="shared" si="1"/>
        <v>43644</v>
      </c>
      <c r="C28" s="184"/>
      <c r="D28" s="155"/>
      <c r="E28" s="156"/>
      <c r="F28" s="156"/>
      <c r="G28" s="157"/>
      <c r="H28" s="118">
        <f t="shared" si="2"/>
        <v>0</v>
      </c>
      <c r="I28" s="130">
        <f t="shared" si="0"/>
        <v>0</v>
      </c>
      <c r="J28" s="131">
        <f t="shared" si="3"/>
        <v>0</v>
      </c>
      <c r="K28" s="125">
        <f t="shared" ca="1" si="4"/>
        <v>0</v>
      </c>
      <c r="L28" s="132">
        <f ca="1">(WEEKDAY(B28)=1)*SUM(OFFSET(H28,,,-MIN(ROWS($3:28),7)))</f>
        <v>0</v>
      </c>
      <c r="M28" s="127">
        <f t="shared" ca="1" si="5"/>
        <v>0</v>
      </c>
      <c r="N28" s="128">
        <f t="shared" ca="1" si="6"/>
        <v>0</v>
      </c>
      <c r="O28" s="133">
        <f t="shared" ca="1" si="7"/>
        <v>0</v>
      </c>
      <c r="P28" s="219"/>
    </row>
    <row r="29" spans="1:16" ht="15.75" thickBot="1" x14ac:dyDescent="0.3">
      <c r="A29" s="66"/>
      <c r="B29" s="53">
        <f t="shared" si="1"/>
        <v>43645</v>
      </c>
      <c r="C29" s="184"/>
      <c r="D29" s="155"/>
      <c r="E29" s="156"/>
      <c r="F29" s="156"/>
      <c r="G29" s="157"/>
      <c r="H29" s="122">
        <f t="shared" si="2"/>
        <v>0</v>
      </c>
      <c r="I29" s="135">
        <f t="shared" si="0"/>
        <v>0</v>
      </c>
      <c r="J29" s="136">
        <f t="shared" si="3"/>
        <v>0</v>
      </c>
      <c r="K29" s="137">
        <f t="shared" ca="1" si="4"/>
        <v>0</v>
      </c>
      <c r="L29" s="138">
        <f ca="1">(WEEKDAY(B29)=1)*SUM(OFFSET(H29,,,-MIN(ROWS($3:29),7)))</f>
        <v>0</v>
      </c>
      <c r="M29" s="139">
        <f t="shared" ca="1" si="5"/>
        <v>0</v>
      </c>
      <c r="N29" s="140">
        <f t="shared" ca="1" si="6"/>
        <v>0</v>
      </c>
      <c r="O29" s="141">
        <f t="shared" ca="1" si="7"/>
        <v>0</v>
      </c>
      <c r="P29" s="218" t="str">
        <f>IF(H29&lt;&gt;0,"ASTREINTE","")</f>
        <v/>
      </c>
    </row>
    <row r="30" spans="1:16" ht="16.5" thickTop="1" thickBot="1" x14ac:dyDescent="0.3">
      <c r="A30" s="66"/>
      <c r="B30" s="54">
        <f t="shared" si="1"/>
        <v>43646</v>
      </c>
      <c r="C30" s="185"/>
      <c r="D30" s="142"/>
      <c r="E30" s="143"/>
      <c r="F30" s="143"/>
      <c r="G30" s="158"/>
      <c r="H30" s="190">
        <f t="shared" si="2"/>
        <v>0</v>
      </c>
      <c r="I30" s="187">
        <f t="shared" si="0"/>
        <v>0</v>
      </c>
      <c r="J30" s="188">
        <f t="shared" si="3"/>
        <v>0</v>
      </c>
      <c r="K30" s="192">
        <f t="shared" ca="1" si="4"/>
        <v>0</v>
      </c>
      <c r="L30" s="149">
        <f ca="1">(WEEKDAY(B30)=1)*SUM(OFFSET(H30,,,-MIN(ROWS($3:30),7)))</f>
        <v>0</v>
      </c>
      <c r="M30" s="150">
        <f t="shared" ca="1" si="5"/>
        <v>0</v>
      </c>
      <c r="N30" s="151">
        <f t="shared" ca="1" si="6"/>
        <v>0</v>
      </c>
      <c r="O30" s="152">
        <f t="shared" ca="1" si="7"/>
        <v>0</v>
      </c>
      <c r="P30" s="218" t="str">
        <f>IF(H30&lt;&gt;0,"ASTREINTE","")</f>
        <v/>
      </c>
    </row>
    <row r="31" spans="1:16" ht="15.75" thickTop="1" x14ac:dyDescent="0.25">
      <c r="A31" s="66"/>
      <c r="B31" s="52">
        <f t="shared" si="1"/>
        <v>43647</v>
      </c>
      <c r="C31" s="191"/>
      <c r="D31" s="163"/>
      <c r="E31" s="164"/>
      <c r="F31" s="164"/>
      <c r="G31" s="165"/>
      <c r="H31" s="118">
        <f t="shared" si="2"/>
        <v>0</v>
      </c>
      <c r="I31" s="130">
        <f t="shared" si="0"/>
        <v>0</v>
      </c>
      <c r="J31" s="131">
        <f t="shared" si="3"/>
        <v>0</v>
      </c>
      <c r="K31" s="125">
        <f t="shared" ca="1" si="4"/>
        <v>0</v>
      </c>
      <c r="L31" s="118">
        <f ca="1">(WEEKDAY(B31)=1)*SUM(OFFSET(H31,,,-MIN(ROWS($3:31),7)))</f>
        <v>0</v>
      </c>
      <c r="M31" s="127">
        <f t="shared" ca="1" si="5"/>
        <v>0</v>
      </c>
      <c r="N31" s="128">
        <f t="shared" ca="1" si="6"/>
        <v>0</v>
      </c>
      <c r="O31" s="133">
        <f t="shared" ca="1" si="7"/>
        <v>0</v>
      </c>
      <c r="P31" s="218"/>
    </row>
    <row r="32" spans="1:16" ht="15" x14ac:dyDescent="0.25">
      <c r="A32" s="66"/>
      <c r="B32" s="53">
        <f t="shared" si="1"/>
        <v>43648</v>
      </c>
      <c r="C32" s="184"/>
      <c r="D32" s="155"/>
      <c r="E32" s="156"/>
      <c r="F32" s="156"/>
      <c r="G32" s="157"/>
      <c r="H32" s="118">
        <f t="shared" si="2"/>
        <v>0</v>
      </c>
      <c r="I32" s="130">
        <f t="shared" si="0"/>
        <v>0</v>
      </c>
      <c r="J32" s="131">
        <f t="shared" si="3"/>
        <v>0</v>
      </c>
      <c r="K32" s="125">
        <f t="shared" ca="1" si="4"/>
        <v>0</v>
      </c>
      <c r="L32" s="132">
        <f ca="1">(WEEKDAY(B32)=1)*SUM(OFFSET(H32,,,-MIN(ROWS($3:32),7)))</f>
        <v>0</v>
      </c>
      <c r="M32" s="127">
        <f t="shared" ca="1" si="5"/>
        <v>0</v>
      </c>
      <c r="N32" s="128">
        <f t="shared" ca="1" si="6"/>
        <v>0</v>
      </c>
      <c r="O32" s="133">
        <f t="shared" ca="1" si="7"/>
        <v>0</v>
      </c>
      <c r="P32" s="219"/>
    </row>
    <row r="33" spans="1:16" ht="15" x14ac:dyDescent="0.25">
      <c r="A33" s="66"/>
      <c r="B33" s="53">
        <f t="shared" si="1"/>
        <v>43649</v>
      </c>
      <c r="C33" s="184"/>
      <c r="D33" s="155"/>
      <c r="E33" s="156"/>
      <c r="F33" s="156"/>
      <c r="G33" s="157"/>
      <c r="H33" s="118">
        <f t="shared" si="2"/>
        <v>0</v>
      </c>
      <c r="I33" s="130">
        <f t="shared" si="0"/>
        <v>0</v>
      </c>
      <c r="J33" s="131">
        <f t="shared" si="3"/>
        <v>0</v>
      </c>
      <c r="K33" s="125">
        <f t="shared" ca="1" si="4"/>
        <v>0</v>
      </c>
      <c r="L33" s="132">
        <f ca="1">(WEEKDAY(B33)=1)*SUM(OFFSET(H33,,,-MIN(ROWS($3:33),7)))</f>
        <v>0</v>
      </c>
      <c r="M33" s="127">
        <f t="shared" ca="1" si="5"/>
        <v>0</v>
      </c>
      <c r="N33" s="128">
        <f t="shared" ca="1" si="6"/>
        <v>0</v>
      </c>
      <c r="O33" s="133">
        <f t="shared" ca="1" si="7"/>
        <v>0</v>
      </c>
      <c r="P33" s="219"/>
    </row>
    <row r="34" spans="1:16" ht="15" x14ac:dyDescent="0.25">
      <c r="A34" s="66"/>
      <c r="B34" s="53">
        <f t="shared" si="1"/>
        <v>43650</v>
      </c>
      <c r="C34" s="184"/>
      <c r="D34" s="155"/>
      <c r="E34" s="156"/>
      <c r="F34" s="156"/>
      <c r="G34" s="157"/>
      <c r="H34" s="118">
        <f t="shared" si="2"/>
        <v>0</v>
      </c>
      <c r="I34" s="130">
        <f t="shared" si="0"/>
        <v>0</v>
      </c>
      <c r="J34" s="131">
        <f t="shared" si="3"/>
        <v>0</v>
      </c>
      <c r="K34" s="125">
        <f t="shared" ca="1" si="4"/>
        <v>0</v>
      </c>
      <c r="L34" s="132">
        <f ca="1">(WEEKDAY(B34)=1)*SUM(OFFSET(H34,,,-MIN(ROWS($3:34),7)))</f>
        <v>0</v>
      </c>
      <c r="M34" s="127">
        <f t="shared" ca="1" si="5"/>
        <v>0</v>
      </c>
      <c r="N34" s="128">
        <f t="shared" ca="1" si="6"/>
        <v>0</v>
      </c>
      <c r="O34" s="133">
        <f t="shared" ca="1" si="7"/>
        <v>0</v>
      </c>
      <c r="P34" s="219"/>
    </row>
    <row r="35" spans="1:16" ht="15" x14ac:dyDescent="0.25">
      <c r="A35" s="66"/>
      <c r="B35" s="53">
        <f t="shared" si="1"/>
        <v>43651</v>
      </c>
      <c r="C35" s="184"/>
      <c r="D35" s="155"/>
      <c r="E35" s="156"/>
      <c r="F35" s="156"/>
      <c r="G35" s="157"/>
      <c r="H35" s="118">
        <f t="shared" si="2"/>
        <v>0</v>
      </c>
      <c r="I35" s="130">
        <f t="shared" si="0"/>
        <v>0</v>
      </c>
      <c r="J35" s="131">
        <f t="shared" si="3"/>
        <v>0</v>
      </c>
      <c r="K35" s="125">
        <f t="shared" ca="1" si="4"/>
        <v>0</v>
      </c>
      <c r="L35" s="132">
        <f ca="1">(WEEKDAY(B35)=1)*SUM(OFFSET(H35,,,-MIN(ROWS($3:35),7)))</f>
        <v>0</v>
      </c>
      <c r="M35" s="127">
        <f t="shared" ca="1" si="5"/>
        <v>0</v>
      </c>
      <c r="N35" s="128">
        <f t="shared" ca="1" si="6"/>
        <v>0</v>
      </c>
      <c r="O35" s="133">
        <f t="shared" ca="1" si="7"/>
        <v>0</v>
      </c>
      <c r="P35" s="219"/>
    </row>
    <row r="36" spans="1:16" ht="15.75" thickBot="1" x14ac:dyDescent="0.3">
      <c r="A36" s="66"/>
      <c r="B36" s="53">
        <f t="shared" si="1"/>
        <v>43652</v>
      </c>
      <c r="C36" s="184"/>
      <c r="D36" s="155"/>
      <c r="E36" s="156"/>
      <c r="F36" s="156"/>
      <c r="G36" s="157"/>
      <c r="H36" s="122">
        <f t="shared" si="2"/>
        <v>0</v>
      </c>
      <c r="I36" s="135">
        <f t="shared" si="0"/>
        <v>0</v>
      </c>
      <c r="J36" s="136">
        <f t="shared" si="3"/>
        <v>0</v>
      </c>
      <c r="K36" s="137">
        <f t="shared" ca="1" si="4"/>
        <v>0</v>
      </c>
      <c r="L36" s="138">
        <f ca="1">(WEEKDAY(B36)=1)*SUM(OFFSET(H36,,,-MIN(ROWS($3:36),7)))</f>
        <v>0</v>
      </c>
      <c r="M36" s="139">
        <f t="shared" ca="1" si="5"/>
        <v>0</v>
      </c>
      <c r="N36" s="140">
        <f t="shared" ca="1" si="6"/>
        <v>0</v>
      </c>
      <c r="O36" s="167">
        <f t="shared" ca="1" si="7"/>
        <v>0</v>
      </c>
      <c r="P36" s="218" t="str">
        <f>IF(H36&lt;&gt;0,"ASTREINTE","")</f>
        <v/>
      </c>
    </row>
    <row r="37" spans="1:16" ht="16.5" thickTop="1" thickBot="1" x14ac:dyDescent="0.3">
      <c r="A37" s="66"/>
      <c r="B37" s="65">
        <f t="shared" si="1"/>
        <v>43653</v>
      </c>
      <c r="C37" s="184"/>
      <c r="D37" s="155"/>
      <c r="E37" s="156"/>
      <c r="F37" s="156"/>
      <c r="G37" s="157"/>
      <c r="H37" s="190">
        <f t="shared" si="2"/>
        <v>0</v>
      </c>
      <c r="I37" s="187">
        <f t="shared" si="0"/>
        <v>0</v>
      </c>
      <c r="J37" s="188">
        <f t="shared" si="3"/>
        <v>0</v>
      </c>
      <c r="K37" s="192">
        <f t="shared" ca="1" si="4"/>
        <v>0</v>
      </c>
      <c r="L37" s="149">
        <f ca="1">(WEEKDAY(B37)=1)*SUM(OFFSET(H37,,,-MIN(ROWS($3:37),7)))</f>
        <v>0</v>
      </c>
      <c r="M37" s="150">
        <f t="shared" ca="1" si="5"/>
        <v>0</v>
      </c>
      <c r="N37" s="151">
        <f t="shared" ca="1" si="6"/>
        <v>0</v>
      </c>
      <c r="O37" s="152">
        <f t="shared" ca="1" si="7"/>
        <v>0</v>
      </c>
      <c r="P37" s="218" t="str">
        <f>IF(H37&lt;&gt;0,"ASTREINTE","")</f>
        <v/>
      </c>
    </row>
    <row r="38" spans="1:16" ht="16.5" thickTop="1" thickBot="1" x14ac:dyDescent="0.3">
      <c r="A38" s="66"/>
      <c r="B38" s="22" t="s">
        <v>12</v>
      </c>
      <c r="C38" s="168"/>
      <c r="D38" s="168"/>
      <c r="E38" s="168"/>
      <c r="F38" s="168"/>
      <c r="G38" s="168"/>
      <c r="H38" s="169">
        <f t="shared" ref="H38:O38" si="8">SUM(H3:H37)</f>
        <v>4.1875000000000009</v>
      </c>
      <c r="I38" s="169">
        <f t="shared" si="8"/>
        <v>4.1875000000000009</v>
      </c>
      <c r="J38" s="169">
        <f t="shared" si="8"/>
        <v>0</v>
      </c>
      <c r="K38" s="169">
        <f t="shared" ca="1" si="8"/>
        <v>0</v>
      </c>
      <c r="L38" s="170">
        <f ca="1">SUM(L3:L37)</f>
        <v>4.1875000000000018</v>
      </c>
      <c r="M38" s="170">
        <f t="shared" ca="1" si="8"/>
        <v>4.0972222222222232</v>
      </c>
      <c r="N38" s="170">
        <f t="shared" ca="1" si="8"/>
        <v>9.0277777777778345E-2</v>
      </c>
      <c r="O38" s="171">
        <f t="shared" ca="1" si="8"/>
        <v>0</v>
      </c>
      <c r="P38" s="220"/>
    </row>
    <row r="39" spans="1:16" ht="14.25" thickTop="1" thickBot="1" x14ac:dyDescent="0.3">
      <c r="A39" s="67"/>
      <c r="B39" s="25"/>
      <c r="C39" s="25"/>
      <c r="D39" s="25"/>
      <c r="E39" s="25"/>
      <c r="F39" s="25"/>
      <c r="G39" s="25"/>
      <c r="H39" s="25"/>
      <c r="I39" s="25"/>
      <c r="J39" s="25"/>
      <c r="K39" s="25"/>
      <c r="L39" s="25"/>
      <c r="M39" s="25"/>
      <c r="N39" s="25"/>
      <c r="O39" s="25"/>
    </row>
    <row r="40" spans="1:16" ht="17.25" thickTop="1" thickBot="1" x14ac:dyDescent="0.3">
      <c r="A40" s="67"/>
      <c r="B40" s="11" t="s">
        <v>13</v>
      </c>
      <c r="C40" s="26"/>
      <c r="D40" s="27"/>
      <c r="E40" s="27"/>
      <c r="F40" s="27"/>
      <c r="G40" s="27"/>
      <c r="H40" s="12">
        <f>H38</f>
        <v>4.1875000000000009</v>
      </c>
      <c r="I40" s="370">
        <f>SUM(I38:J38)</f>
        <v>4.1875000000000009</v>
      </c>
      <c r="J40" s="371"/>
      <c r="K40" s="28"/>
      <c r="L40" s="12">
        <f ca="1">L38</f>
        <v>4.1875000000000018</v>
      </c>
      <c r="M40" s="370">
        <f ca="1">SUM(M38:O38)</f>
        <v>4.1875000000000018</v>
      </c>
      <c r="N40" s="372"/>
      <c r="O40" s="373"/>
    </row>
    <row r="41" spans="1:16" ht="13.5" thickTop="1" x14ac:dyDescent="0.25"/>
  </sheetData>
  <mergeCells count="3">
    <mergeCell ref="A3:A16"/>
    <mergeCell ref="I40:J40"/>
    <mergeCell ref="M40:O40"/>
  </mergeCells>
  <conditionalFormatting sqref="B31:K37">
    <cfRule type="expression" dxfId="12" priority="5">
      <formula>MONTH($B$34)&lt;&gt;MONTH($B$22)</formula>
    </cfRule>
  </conditionalFormatting>
  <conditionalFormatting sqref="B3:K37">
    <cfRule type="expression" dxfId="11" priority="6">
      <formula>WEEKDAY($B3)=1</formula>
    </cfRule>
  </conditionalFormatting>
  <conditionalFormatting sqref="C3:C11 C13:C15 C20:C29 C17:C18 C31:C37">
    <cfRule type="expression" dxfId="10" priority="4">
      <formula>AND(COUNTIF(Fer,B3)=0,C3&lt;&gt;"")</formula>
    </cfRule>
  </conditionalFormatting>
  <conditionalFormatting sqref="B3:C15 B17:C29 B31:C37">
    <cfRule type="expression" dxfId="9" priority="3">
      <formula>COUNTIF(Fer,$B3)</formula>
    </cfRule>
  </conditionalFormatting>
  <conditionalFormatting sqref="B3:K15 B17:K29 B31:K37">
    <cfRule type="expression" dxfId="8" priority="2">
      <formula>NOT(MOD(ROW(),2))</formula>
    </cfRule>
  </conditionalFormatting>
  <conditionalFormatting sqref="P3:P37">
    <cfRule type="expression" dxfId="7" priority="1">
      <formula>WEEKDAY($B3)=1</formula>
    </cfRule>
  </conditionalFormatting>
  <pageMargins left="0.78740157499999996" right="0.78740157499999996" top="0.984251969" bottom="0.984251969" header="0.4921259845" footer="0.4921259845"/>
  <pageSetup paperSize="9" orientation="portrait" r:id="rId1"/>
  <headerFooter alignWithMargins="0"/>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3D94E1-EC04-4B74-B0C9-08E58EAA4DA8}">
  <dimension ref="A1:S21"/>
  <sheetViews>
    <sheetView tabSelected="1" workbookViewId="0">
      <selection activeCell="N4" sqref="N4:S19"/>
    </sheetView>
  </sheetViews>
  <sheetFormatPr baseColWidth="10" defaultRowHeight="15" x14ac:dyDescent="0.25"/>
  <cols>
    <col min="1" max="1" width="21.42578125" customWidth="1"/>
    <col min="3" max="6" width="11.5703125" customWidth="1"/>
    <col min="7" max="7" width="13" customWidth="1"/>
    <col min="8" max="8" width="10.42578125" customWidth="1"/>
    <col min="10" max="10" width="15.85546875" customWidth="1"/>
    <col min="11" max="11" width="14.7109375" customWidth="1"/>
    <col min="12" max="12" width="15.28515625" customWidth="1"/>
    <col min="13" max="13" width="27.5703125" customWidth="1"/>
  </cols>
  <sheetData>
    <row r="1" spans="1:19" ht="28.5" x14ac:dyDescent="0.25">
      <c r="A1" s="201"/>
      <c r="B1" s="378" t="s">
        <v>39</v>
      </c>
      <c r="C1" s="378"/>
      <c r="D1" s="378"/>
      <c r="E1" s="378"/>
      <c r="F1" s="378"/>
      <c r="G1" s="378"/>
      <c r="H1" s="378"/>
      <c r="I1" s="378"/>
      <c r="J1" s="378"/>
      <c r="K1" s="378"/>
      <c r="L1" s="378"/>
    </row>
    <row r="2" spans="1:19" x14ac:dyDescent="0.25">
      <c r="A2" s="376" t="s">
        <v>40</v>
      </c>
      <c r="B2" s="376" t="s">
        <v>41</v>
      </c>
      <c r="C2" s="376" t="s">
        <v>42</v>
      </c>
      <c r="D2" s="376" t="s">
        <v>43</v>
      </c>
      <c r="E2" s="376" t="s">
        <v>44</v>
      </c>
      <c r="F2" s="376" t="s">
        <v>38</v>
      </c>
      <c r="G2" s="376" t="s">
        <v>45</v>
      </c>
      <c r="H2" s="376" t="s">
        <v>46</v>
      </c>
      <c r="I2" s="376" t="s">
        <v>47</v>
      </c>
      <c r="J2" s="376" t="s">
        <v>48</v>
      </c>
      <c r="K2" s="376" t="s">
        <v>49</v>
      </c>
      <c r="L2" s="376" t="s">
        <v>50</v>
      </c>
      <c r="M2" s="376" t="s">
        <v>53</v>
      </c>
    </row>
    <row r="3" spans="1:19" x14ac:dyDescent="0.25">
      <c r="A3" s="377"/>
      <c r="B3" s="377"/>
      <c r="C3" s="377"/>
      <c r="D3" s="377"/>
      <c r="E3" s="377"/>
      <c r="F3" s="377"/>
      <c r="G3" s="377"/>
      <c r="H3" s="377"/>
      <c r="I3" s="377"/>
      <c r="J3" s="377"/>
      <c r="K3" s="377"/>
      <c r="L3" s="377"/>
      <c r="M3" s="377"/>
    </row>
    <row r="4" spans="1:19" ht="25.5" customHeight="1" x14ac:dyDescent="0.25">
      <c r="A4" s="207" t="s">
        <v>54</v>
      </c>
      <c r="B4" s="203"/>
      <c r="C4" s="211">
        <f ca="1">ROUND(DANIEL!D1*4,0)/4</f>
        <v>2.5</v>
      </c>
      <c r="D4" s="211">
        <f ca="1">ROUND(DANIEL!G1*4,0)/4</f>
        <v>0</v>
      </c>
      <c r="E4" s="211">
        <f ca="1">ROUND(DANIEL!O1*4,0)/4</f>
        <v>0</v>
      </c>
      <c r="F4" s="211">
        <f>ROUND(DANIEL!K1*4,0)/4</f>
        <v>0</v>
      </c>
      <c r="G4" s="211" t="str">
        <f>IF(DANIEL!P8="ASTREINTE",DAY(DANIEL!B8),"")
&amp; IF(DANIEL!P9="ASTREINTE","-" &amp; DAY(DANIEL!B9),"")
&amp; IF(DANIEL!P15="ASTREINTE","-" &amp; DAY(DANIEL!B15),"")
&amp; IF(DANIEL!P16="ASTREINTE","-" &amp; DAY(DANIEL!B16),"")
&amp; IF(DANIEL!P22="ASTREINTE","-" &amp; DAY(DANIEL!B22),"")
&amp; IF(MODELE!P23="ASTREINTE","-" &amp; DAY(DANIEL!B23),"")
&amp; IF(MODELE!P29="ASTREINTE","-" &amp; DAY(MODELE!B29),"")
&amp; IF(DANIEL!P30="ASTREINTE","-" &amp; DAY(MODELE!B30),"")</f>
        <v/>
      </c>
      <c r="H4" s="211">
        <f>COUNTIF(DANIEL!P3:P37,"ASTREINTE")*40</f>
        <v>0</v>
      </c>
      <c r="I4" s="203"/>
      <c r="J4" s="203" t="str">
        <f>IF(DANIEL!P3="CONGE",DAY(DANIEL!B3)&amp;" -","")
&amp; IF(DANIEL!P4="CONGE","-" &amp; DAY(DANIEL!B4),"")
&amp; IF(DANIEL!P5="CONGE","-" &amp; DAY(DANIEL!B5),"")
&amp; IF(DANIEL!P6="CONGE","-" &amp; DAY(DANIEL!B6),"")
&amp; IF(DANIEL!P7="CONGE","-" &amp; DAY(DANIEL!B7),"")
&amp; IF(DANIEL!P8="CONGE","-" &amp; DAY(DANIEL!B8),"")
&amp; IF(DANIEL!P9="CONGE","-" &amp; DAY(DANIEL!B9),"")
&amp; IF(DANIEL!P10="CONGE","-" &amp; DAY(DANIEL!B10),"")
&amp; IF(DANIEL!P11="CONGE","-" &amp; DAY(DANIEL!B11),"")
&amp; IF(DANIEL!P12="CONGE","-" &amp; DAY(DANIEL!B12),"")
&amp; IF(DANIEL!P13="CONGE","-" &amp; DAY(DANIEL!B13),"")
&amp; IF(DANIEL!P14="CONGE","-" &amp; DAY(DANIEL!B14),"")
&amp; IF(DANIEL!P15="CONGE","-" &amp; DAY(DANIEL!B15),"")
&amp; IF(DANIEL!P16="CONGE","-" &amp; DAY(DANIEL!B16),"")
&amp; IF(DANIEL!P17="CONGE","-" &amp; DAY(DANIEL!B17),"")
&amp; IF(DANIEL!P18="CONGE","-" &amp; DAY(DANIEL!B18),"")
&amp; IF(DANIEL!P19="CONGE","-" &amp; DAY(DANIEL!B19),"")
&amp; IF(DANIEL!P20="CONGE","-" &amp; DAY(DANIEL!B20),"")
&amp; IF(DANIEL!P21="CONGE","-" &amp; DAY(DANIEL!B21),"")
&amp; IF(DANIEL!P22="CONGE","-" &amp; DAY(DANIEL!B22),"")
&amp; IF(DANIEL!P23="CONGE","-" &amp; DAY(DANIEL!B23),"")
&amp; IF(DANIEL!P24="CONGE","-" &amp; DAY(DANIEL!B24),"")
&amp; IF(DANIEL!P25="CONGE","-" &amp; DAY(DANIEL!B25),"")
&amp; IF(DANIEL!P26="CONGE","-" &amp; DAY(DANIEL!B26),"")
&amp; IF(DANIEL!P27="CONGE","-" &amp; DAY(DANIEL!B27),"")
&amp; IF(DANIEL!P28="CONGE","-" &amp; DAY(DANIEL!B28),"")
&amp; IF(DANIEL!P29="CONGE","-" &amp; DAY(DANIEL!B29),"")
&amp; IF(DANIEL!P30="CONGE","-" &amp; DAY(DANIEL!B30),"")
&amp; IF(DANIEL!P31="CONGE","-" &amp; DAY(DANIEL!B31),"")
&amp; IF(DANIEL!P32="CONGE","-" &amp; DAY(DANIEL!B32),"")
&amp; IF(DANIEL!P33="CONGE","-" &amp; DAY(DANIEL!B33),"")
&amp; IF(DANIEL!P34="CONGE","-" &amp; DAY(DANIEL!B34),"")
&amp; IF(DANIEL!P35="CONGE","-" &amp; DAY(DANIEL!B35),"")
&amp; IF(DANIEL!P36="CONGE","-" &amp; DAY(DANIEL!B36),"")
&amp; IF(DANIEL!P37="CONGE","-" &amp; DAY(DANIEL!B37),"")</f>
        <v/>
      </c>
      <c r="K4" s="209"/>
      <c r="L4" s="213" t="str">
        <f>IF(DANIEL!P3="ABSENCE",DAY(DANIEL!B3)&amp;" -","")
&amp; IF(DANIEL!P4="ABSENCE","-" &amp; DAY(DANIEL!B4),"")
&amp; IF(DANIEL!P5="ABSENCE","-" &amp; DAY(DANIEL!B5),"")
&amp; IF(DANIEL!P6="ABSENCE","-" &amp; DAY(DANIEL!B6),"")
&amp; IF(DANIEL!P7="ABSENCE","-" &amp; DAY(DANIEL!B7),"")
&amp; IF(DANIEL!P8="ABSENCE","-" &amp; DAY(DANIEL!B8),"")
&amp; IF(DANIEL!P9="ABSENCE","-" &amp; DAY(DANIEL!B9),"")
&amp; IF(DANIEL!P10="ABSENCE","-" &amp; DAY(DANIEL!B10),"")
&amp; IF(DANIEL!P11="ABSENCE","-" &amp; DAY(DANIEL!B11),"")
&amp; IF(DANIEL!P12="ABSENCE","-" &amp; DAY(DANIEL!B12),"")
&amp; IF(DANIEL!P13="ABSENCE","-" &amp; DAY(DANIEL!B13),"")
&amp; IF(DANIEL!P14="ABSENCE","-" &amp; DAY(DANIEL!B14),"")
&amp; IF(DANIEL!P15="ABSENCE","-" &amp; DAY(DANIEL!B15),"")
&amp; IF(DANIEL!P16="ABSENCE","-" &amp; DAY(DANIEL!B16),"")
&amp; IF(DANIEL!P17="ABSENCE","-" &amp; DAY(DANIEL!B17),"")
&amp; IF(DANIEL!P18="ABSENCE","-" &amp; DAY(DANIEL!B18),"")
&amp; IF(DANIEL!P19="ABSENCE","-" &amp; DAY(DANIEL!B19),"")
&amp; IF(DANIEL!P20="ABSENCE","-" &amp; DAY(DANIEL!B20),"")
&amp; IF(DANIEL!P21="ABSENCE","-" &amp; DAY(DANIEL!B21),"")
&amp; IF(DANIEL!P22="ABSENCE","-" &amp; DAY(DANIEL!B22),"")
&amp; IF(DANIEL!P23="ABSENCE","-" &amp; DAY(DANIEL!B23),"")
&amp; IF(DANIEL!P24="ABSENCE","-" &amp; DAY(DANIEL!B24),"")
&amp; IF(DANIEL!P25="ABSENCE","-" &amp; DAY(DANIEL!B25),"")
&amp; IF(DANIEL!P26="ABSENCE","-" &amp; DAY(DANIEL!B26),"")
&amp; IF(DANIEL!P27="ABSENCE","-" &amp; DAY(DANIEL!B27),"")
&amp; IF(DANIEL!P28="ABSENCE","-" &amp; DAY(DANIEL!B28),"")
&amp; IF(DANIEL!P29="ABSENCE","-" &amp; DAY(DANIEL!B29),"")
&amp; IF(DANIEL!P30="ABSENCE","-" &amp; DAY(DANIEL!B30),"")
&amp; IF(DANIEL!P31="ABSENCE","-" &amp; DAY(DANIEL!B31),"")
&amp; IF(DANIEL!P32="ABSENCE","-" &amp; DAY(DANIEL!B32),"")
&amp; IF(DANIEL!P33="ABSENCE","-" &amp; DAY(DANIEL!B33),"")
&amp; IF(DANIEL!P34="ABSENCE","-" &amp; DAY(DANIEL!B34),"")
&amp; IF(DANIEL!P35="ABSENCE","-" &amp; DAY(DANIEL!B35),"")
&amp; IF(DANIEL!P36="ABSENCE","-" &amp; DAY(DANIEL!B36),"")
&amp; IF(DANIEL!P37="ABSENCE","-" &amp; DAY(DANIEL!B37),"")</f>
        <v/>
      </c>
      <c r="M4" s="213" t="str">
        <f>IF(DANIEL!Q3="ABSENCE",DAY(DANIEL!C3)&amp;" -","")
&amp; IF(DANIEL!Q4="ABSENCE","-" &amp; DAY(DANIEL!C4),"")
&amp; IF(DANIEL!Q5="ABSENCE","-" &amp; DAY(DANIEL!C5),"")
&amp; IF(DANIEL!Q6="ABSENCE","-" &amp; DAY(DANIEL!C6),"")
&amp; IF(DANIEL!Q7="ABSENCE","-" &amp; DAY(DANIEL!C7),"")
&amp; IF(DANIEL!Q8="ABSENCE","-" &amp; DAY(DANIEL!C8),"")
&amp; IF(DANIEL!Q9="ABSENCE","-" &amp; DAY(DANIEL!C9),"")
&amp; IF(DANIEL!Q10="ABSENCE","-" &amp; DAY(DANIEL!C10),"")
&amp; IF(DANIEL!Q11="ABSENCE","-" &amp; DAY(DANIEL!C11),"")
&amp; IF(DANIEL!Q12="ABSENCE","-" &amp; DAY(DANIEL!C12),"")
&amp; IF(DANIEL!Q13="ABSENCE","-" &amp; DAY(DANIEL!C13),"")
&amp; IF(DANIEL!Q14="ABSENCE","-" &amp; DAY(DANIEL!C14),"")
&amp; IF(DANIEL!Q15="ABSENCE","-" &amp; DAY(DANIEL!C15),"")
&amp; IF(DANIEL!Q16="ABSENCE","-" &amp; DAY(DANIEL!C16),"")
&amp; IF(DANIEL!Q17="ABSENCE","-" &amp; DAY(DANIEL!C17),"")
&amp; IF(DANIEL!Q18="ABSENCE","-" &amp; DAY(DANIEL!C18),"")
&amp; IF(DANIEL!Q19="ABSENCE","-" &amp; DAY(DANIEL!C19),"")
&amp; IF(DANIEL!Q20="ABSENCE","-" &amp; DAY(DANIEL!C20),"")
&amp; IF(DANIEL!Q21="ABSENCE","-" &amp; DAY(DANIEL!C21),"")
&amp; IF(DANIEL!Q22="ABSENCE","-" &amp; DAY(DANIEL!C22),"")
&amp; IF(DANIEL!Q23="ABSENCE","-" &amp; DAY(DANIEL!C23),"")
&amp; IF(DANIEL!Q24="ABSENCE","-" &amp; DAY(DANIEL!C24),"")
&amp; IF(DANIEL!Q25="ABSENCE","-" &amp; DAY(DANIEL!C25),"")
&amp; IF(DANIEL!Q26="ABSENCE","-" &amp; DAY(DANIEL!C26),"")
&amp; IF(DANIEL!Q27="ABSENCE","-" &amp; DAY(DANIEL!C27),"")
&amp; IF(DANIEL!Q28="ABSENCE","-" &amp; DAY(DANIEL!C28),"")
&amp; IF(DANIEL!Q29="ABSENCE","-" &amp; DAY(DANIEL!C29),"")
&amp; IF(DANIEL!Q30="ABSENCE","-" &amp; DAY(DANIEL!C30),"")
&amp; IF(DANIEL!Q31="ABSENCE","-" &amp; DAY(DANIEL!C31),"")
&amp; IF(DANIEL!Q32="ABSENCE","-" &amp; DAY(DANIEL!C32),"")
&amp; IF(DANIEL!Q33="ABSENCE","-" &amp; DAY(DANIEL!C33),"")
&amp; IF(DANIEL!Q34="ABSENCE","-" &amp; DAY(DANIEL!C34),"")
&amp; IF(DANIEL!Q35="ABSENCE","-" &amp; DAY(DANIEL!C35),"")
&amp; IF(DANIEL!Q36="ABSENCE","-" &amp; DAY(DANIEL!C36),"")
&amp; IF(DANIEL!Q37="ABSENCE","-" &amp; DAY(DANIEL!C37),"")</f>
        <v/>
      </c>
      <c r="N4" s="379" t="s">
        <v>72</v>
      </c>
      <c r="O4" s="380"/>
      <c r="P4" s="380"/>
      <c r="Q4" s="380"/>
      <c r="R4" s="380"/>
      <c r="S4" s="380"/>
    </row>
    <row r="5" spans="1:19" ht="25.5" customHeight="1" x14ac:dyDescent="0.25">
      <c r="A5" s="207" t="s">
        <v>55</v>
      </c>
      <c r="B5" s="203"/>
      <c r="C5" s="211">
        <f ca="1">ROUND(AYMERIC!D1*4,0)/4</f>
        <v>0</v>
      </c>
      <c r="D5" s="211">
        <f ca="1">ROUND(AYMERIC!G1*4,0)/4</f>
        <v>0</v>
      </c>
      <c r="E5" s="211">
        <f ca="1">ROUND(AYMERIC!O1*4,0)/4</f>
        <v>0</v>
      </c>
      <c r="F5" s="211">
        <f>ROUND(AYMERIC!K1*4,0)/4</f>
        <v>0</v>
      </c>
      <c r="G5" s="211" t="str">
        <f>IF(AYMERIC!P8="ASTREINTE",DAY(AYMERIC!B8),"")
&amp; IF(AYMERIC!P9="ASTREINTE","-" &amp; DAY(AYMERIC!B9),"")
&amp; IF(AYMERIC!P15="ASTREINTE","-" &amp; DAY(AYMERIC!B15),"")
&amp; IF(AYMERIC!P16="ASTREINTE","-" &amp; DAY(AYMERIC!B16),"")
&amp; IF(AYMERIC!P22="ASTREINTE","-" &amp; DAY(AYMERIC!B22),"")
&amp; IF(AYMERIC!P23="ASTREINTE","-" &amp; DAY(AYMERIC!B23),"")
&amp; IF(AYMERIC!P29="ASTREINTE","-" &amp; DAY(AYMERIC!B29),"")
&amp; IF(AYMERIC!P30="ASTREINTE","-" &amp; DAY(AYMERIC!B30),"")</f>
        <v/>
      </c>
      <c r="H5" s="211">
        <f>COUNTIF(AYMERIC!P3:P37,"ASTREINTE")*40</f>
        <v>0</v>
      </c>
      <c r="I5" s="221"/>
      <c r="J5" s="203" t="str">
        <f>IF(AYMERIC!P3="CONGE",DAY(AYMERIC!B3)&amp;" -","")
&amp; IF(AYMERIC!P4="CONGE","-" &amp; DAY(AYMERIC!B4),"")
&amp; IF(AYMERIC!P5="CONGE","-" &amp; DAY(AYMERIC!B5),"")
&amp; IF(AYMERIC!P6="CONGE","-" &amp; DAY(AYMERIC!B6),"")
&amp; IF(AYMERIC!P7="CONGE","-" &amp; DAY(AYMERIC!B7),"")
&amp; IF(AYMERIC!P8="CONGE","-" &amp; DAY(AYMERIC!B8),"")
&amp; IF(AYMERIC!P9="CONGE","-" &amp; DAY(AYMERIC!B9),"")
&amp; IF(AYMERIC!P10="CONGE","-" &amp; DAY(AYMERIC!B10),"")
&amp; IF(AYMERIC!P11="CONGE","-" &amp; DAY(AYMERIC!B11),"")
&amp; IF(AYMERIC!P12="CONGE","-" &amp; DAY(AYMERIC!B12),"")
&amp; IF(AYMERIC!P13="CONGE","-" &amp; DAY(AYMERIC!B13),"")
&amp; IF(AYMERIC!P14="CONGE","-" &amp; DAY(AYMERIC!B14),"")
&amp; IF(AYMERIC!P15="CONGE","-" &amp; DAY(AYMERIC!B15),"")
&amp; IF(AYMERIC!P16="CONGE","-" &amp; DAY(AYMERIC!B16),"")
&amp; IF(AYMERIC!P17="CONGE","-" &amp; DAY(AYMERIC!B17),"")
&amp; IF(AYMERIC!P18="CONGE","-" &amp; DAY(AYMERIC!B18),"")
&amp; IF(AYMERIC!P19="CONGE","-" &amp; DAY(AYMERIC!B19),"")
&amp; IF(AYMERIC!P20="CONGE","-" &amp; DAY(AYMERIC!B20),"")
&amp; IF(AYMERIC!P21="CONGE","-" &amp; DAY(AYMERIC!B21),"")
&amp; IF(AYMERIC!P22="CONGE","-" &amp; DAY(AYMERIC!B22),"")
&amp; IF(AYMERIC!P23="CONGE","-" &amp; DAY(AYMERIC!B23),"")
&amp; IF(AYMERIC!P24="CONGE","-" &amp; DAY(AYMERIC!B24),"")
&amp; IF(AYMERIC!P25="CONGE","-" &amp; DAY(AYMERIC!B25),"")
&amp; IF(AYMERIC!P26="CONGE","-" &amp; DAY(AYMERIC!B26),"")
&amp; IF(AYMERIC!P27="CONGE","-" &amp; DAY(AYMERIC!B27),"")
&amp; IF(AYMERIC!P28="CONGE","-" &amp; DAY(AYMERIC!B28),"")
&amp; IF(AYMERIC!P29="CONGE","-" &amp; DAY(AYMERIC!B29),"")
&amp; IF(AYMERIC!P30="CONGE","-" &amp; DAY(AYMERIC!B30),"")
&amp; IF(AYMERIC!P31="CONGE","-" &amp; DAY(AYMERIC!B31),"")
&amp; IF(AYMERIC!P32="CONGE","-" &amp; DAY(AYMERIC!B32),"")
&amp; IF(AYMERIC!P33="CONGE","-" &amp; DAY(AYMERIC!B33),"")
&amp; IF(AYMERIC!P34="CONGE","-" &amp; DAY(AYMERIC!B34),"")
&amp; IF(AYMERIC!P35="CONGE","-" &amp; DAY(AYMERIC!B35),"")
&amp; IF(AYMERIC!P36="CONGE","-" &amp; DAY(AYMERIC!B36),"")
&amp; IF(AYMERIC!P37="CONGE","-" &amp; DAY(AYMERIC!B37),"")</f>
        <v/>
      </c>
      <c r="K5" s="202" t="str">
        <f>IF(AYMERIC!P3="ABSENCE",DAY(AYMERIC!B3)&amp;" -","")
&amp; IF(AYMERIC!P4="ABSENCE","-" &amp; DAY(AYMERIC!B4),"")
&amp; IF(AYMERIC!P5="ABSENCE","-" &amp; DAY(AYMERIC!B5),"")
&amp; IF(AYMERIC!P6="ABSENCE","-" &amp; DAY(AYMERIC!B6),"")
&amp; IF(AYMERIC!P7="ABSENCE","-" &amp; DAY(AYMERIC!B7),"")
&amp; IF(AYMERIC!P8="ABSENCE","-" &amp; DAY(AYMERIC!B8),"")
&amp; IF(AYMERIC!P9="ABSENCE","-" &amp; DAY(AYMERIC!B9),"")
&amp; IF(AYMERIC!P10="ABSENCE","-" &amp; DAY(AYMERIC!B10),"")
&amp; IF(AYMERIC!P11="ABSENCE","-" &amp; DAY(AYMERIC!B11),"")
&amp; IF(AYMERIC!P12="ABSENCE","-" &amp; DAY(AYMERIC!B12),"")
&amp; IF(AYMERIC!P13="ABSENCE","-" &amp; DAY(AYMERIC!B13),"")
&amp; IF(AYMERIC!P14="ABSENCE","-" &amp; DAY(AYMERIC!B14),"")
&amp; IF(AYMERIC!P15="ABSENCE","-" &amp; DAY(AYMERIC!B15),"")
&amp; IF(AYMERIC!P16="ABSENCE","-" &amp; DAY(AYMERIC!B16),"")
&amp; IF(AYMERIC!P17="ABSENCE","-" &amp; DAY(AYMERIC!B17),"")
&amp; IF(AYMERIC!P18="ABSENCE","-" &amp; DAY(AYMERIC!B18),"")
&amp; IF(AYMERIC!P19="ABSENCE","-" &amp; DAY(AYMERIC!B19),"")
&amp; IF(AYMERIC!P20="ABSENCE","-" &amp; DAY(AYMERIC!B20),"")
&amp; IF(AYMERIC!P21="ABSENCE","-" &amp; DAY(AYMERIC!B21),"")
&amp; IF(AYMERIC!P22="ABSENCE","-" &amp; DAY(AYMERIC!B22),"")
&amp; IF(AYMERIC!P23="ABSENCE","-" &amp; DAY(AYMERIC!B23),"")
&amp; IF(AYMERIC!P24="ABSENCE","-" &amp; DAY(AYMERIC!B24),"")
&amp; IF(AYMERIC!P25="ABSENCE","-" &amp; DAY(AYMERIC!B25),"")
&amp; IF(AYMERIC!P26="ABSENCE","-" &amp; DAY(AYMERIC!B26),"")
&amp; IF(AYMERIC!P27="ABSENCE","-" &amp; DAY(AYMERIC!B27),"")
&amp; IF(AYMERIC!P28="ABSENCE","-" &amp; DAY(AYMERIC!B28),"")
&amp; IF(AYMERIC!P29="ABSENCE","-" &amp; DAY(AYMERIC!B29),"")
&amp; IF(AYMERIC!P30="ABSENCE","-" &amp; DAY(AYMERIC!B30),"")
&amp; IF(AYMERIC!P31="ABSENCE","-" &amp; DAY(AYMERIC!B31),"")
&amp; IF(AYMERIC!P32="ABSENCE","-" &amp; DAY(AYMERIC!B32),"")
&amp; IF(AYMERIC!P33="ABSENCE","-" &amp; DAY(AYMERIC!B33),"")
&amp; IF(AYMERIC!P34="ABSENCE","-" &amp; DAY(AYMERIC!B34),"")
&amp; IF(AYMERIC!P35="ABSENCE","-" &amp; DAY(AYMERIC!B35),"")
&amp; IF(AYMERIC!P36="ABSENCE","-" &amp; DAY(AYMERIC!B36),"")
&amp; IF(AYMERIC!P37="ABSENCE","-" &amp; DAY(AYMERIC!B37),"")</f>
        <v/>
      </c>
      <c r="L5" s="203"/>
      <c r="M5" s="203"/>
      <c r="N5" s="381"/>
      <c r="O5" s="380"/>
      <c r="P5" s="380"/>
      <c r="Q5" s="380"/>
      <c r="R5" s="380"/>
      <c r="S5" s="380"/>
    </row>
    <row r="6" spans="1:19" ht="25.5" customHeight="1" x14ac:dyDescent="0.25">
      <c r="A6" s="207" t="s">
        <v>56</v>
      </c>
      <c r="B6" s="203"/>
      <c r="C6" s="211">
        <f ca="1">ROUND(HENRI!D1*4,0)/4</f>
        <v>5.75</v>
      </c>
      <c r="D6" s="211">
        <f ca="1">ROUND(HENRI!G1*4,0)/4</f>
        <v>0</v>
      </c>
      <c r="E6" s="211">
        <f ca="1">ROUND(HENRI!O1*4,0)/4</f>
        <v>0</v>
      </c>
      <c r="F6" s="211">
        <f>ROUND(HENRI!K1*4,0)/4</f>
        <v>0</v>
      </c>
      <c r="G6" s="211" t="str">
        <f>IF(HENRI!P8="ASTREINTE",DAY(HENRI!B8),"")
&amp; IF(HENRI!P9="ASTREINTE","-" &amp; DAY(HENRI!B9),"")
&amp; IF(HENRI!P15="ASTREINTE","-" &amp; DAY(HENRI!B15),"")
&amp; IF(HENRI!P16="ASTREINTE","-" &amp; DAY(HENRI!B16),"")
&amp; IF(HENRI!P22="ASTREINTE","-" &amp; DAY(HENRI!B22),"")
&amp; IF(HENRI!P23="ASTREINTE","-" &amp; DAY(HENRI!B23),"")
&amp; IF(HENRI!P29="ASTREINTE","-" &amp; DAY(HENRI!B29),"")
&amp; IF(HENRI!P30="ASTREINTE","-" &amp; DAY(HENRI!B30),"")</f>
        <v>-15</v>
      </c>
      <c r="H6" s="211">
        <f>COUNTIF(HENRI!P3:P37,"ASTREINTE")*40</f>
        <v>40</v>
      </c>
      <c r="I6" s="203"/>
      <c r="J6" s="203" t="str">
        <f>IF(HENRI!P3="CONGE",DAY(HENRI!B3)&amp;" -","")
&amp; IF(HENRI!P4="CONGE","-" &amp; DAY(HENRI!B4),"")
&amp; IF(HENRI!P5="CONGE","-" &amp; DAY(HENRI!B5),"")
&amp; IF(HENRI!P6="CONGE","-" &amp; DAY(HENRI!B6),"")
&amp; IF(HENRI!P7="CONGE","-" &amp; DAY(HENRI!B7),"")
&amp; IF(HENRI!P8="CONGE","-" &amp; DAY(HENRI!B8),"")
&amp; IF(HENRI!P9="CONGE","-" &amp; DAY(HENRI!B9),"")
&amp; IF(HENRI!P10="CONGE","-" &amp; DAY(HENRI!B10),"")
&amp; IF(HENRI!P11="CONGE","-" &amp; DAY(HENRI!B11),"")
&amp; IF(HENRI!P12="CONGE","-" &amp; DAY(HENRI!B12),"")
&amp; IF(HENRI!P13="CONGE","-" &amp; DAY(HENRI!B13),"")
&amp; IF(HENRI!P14="CONGE","-" &amp; DAY(HENRI!B14),"")
&amp; IF(HENRI!P15="CONGE","-" &amp; DAY(HENRI!B15),"")
&amp; IF(HENRI!P16="CONGE","-" &amp; DAY(HENRI!B16),"")
&amp; IF(HENRI!P17="CONGE","-" &amp; DAY(HENRI!B17),"")
&amp; IF(HENRI!P18="CONGE","-" &amp; DAY(HENRI!B18),"")
&amp; IF(HENRI!P19="CONGE","-" &amp; DAY(HENRI!B19),"")
&amp; IF(HENRI!P20="CONGE","-" &amp; DAY(HENRI!B20),"")
&amp; IF(HENRI!P21="CONGE","-" &amp; DAY(HENRI!B21),"")
&amp; IF(HENRI!P22="CONGE","-" &amp; DAY(HENRI!B22),"")
&amp; IF(HENRI!P23="CONGE","-" &amp; DAY(HENRI!B23),"")
&amp; IF(HENRI!P24="CONGE","-" &amp; DAY(HENRI!B24),"")
&amp; IF(HENRI!P25="CONGE","-" &amp; DAY(HENRI!B25),"")
&amp; IF(HENRI!P26="CONGE","-" &amp; DAY(HENRI!B26),"")
&amp; IF(HENRI!P27="CONGE","-" &amp; DAY(HENRI!B27),"")
&amp; IF(HENRI!P28="CONGE","-" &amp; DAY(HENRI!B28),"")
&amp; IF(HENRI!P29="CONGE","-" &amp; DAY(HENRI!B29),"")
&amp; IF(HENRI!P30="CONGE","-" &amp; DAY(HENRI!B30),"")
&amp; IF(HENRI!P31="CONGE","-" &amp; DAY(HENRI!B31),"")
&amp; IF(HENRI!P32="CONGE","-" &amp; DAY(HENRI!B32),"")
&amp; IF(HENRI!P33="CONGE","-" &amp; DAY(HENRI!B33),"")
&amp; IF(HENRI!P34="CONGE","-" &amp; DAY(HENRI!B34),"")
&amp; IF(HENRI!P35="CONGE","-" &amp; DAY(HENRI!B35),"")
&amp; IF(HENRI!P36="CONGE","-" &amp; DAY(HENRI!B36),"")
&amp; IF(HENRI!P37="CONGE","-" &amp; DAY(HENRI!B37),"")</f>
        <v/>
      </c>
      <c r="K6" s="202"/>
      <c r="L6" s="203" t="str">
        <f>IF(HENRI!P3="ABSENCE",DAY(HENRI!B3)&amp;" -","")
&amp; IF(HENRI!P4="ABSENCE","-" &amp; DAY(HENRI!B4),"")
&amp; IF(HENRI!P5="ABSENCE","-" &amp; DAY(HENRI!B5),"")
&amp; IF(HENRI!P6="ABSENCE","-" &amp; DAY(HENRI!B6),"")
&amp; IF(HENRI!P7="ABSENCE","-" &amp; DAY(HENRI!B7),"")
&amp; IF(HENRI!P8="ABSENCE","-" &amp; DAY(HENRI!B8),"")
&amp; IF(HENRI!P9="ABSENCE","-" &amp; DAY(HENRI!B9),"")
&amp; IF(HENRI!P10="ABSENCE","-" &amp; DAY(HENRI!B10),"")
&amp; IF(HENRI!P11="ABSENCE","-" &amp; DAY(HENRI!B11),"")
&amp; IF(HENRI!P12="ABSENCE","-" &amp; DAY(HENRI!B12),"")
&amp; IF(HENRI!P13="ABSENCE","-" &amp; DAY(HENRI!B13),"")
&amp; IF(HENRI!P14="ABSENCE","-" &amp; DAY(HENRI!B14),"")
&amp; IF(HENRI!P15="ABSENCE","-" &amp; DAY(HENRI!B15),"")
&amp; IF(HENRI!P16="ABSENCE","-" &amp; DAY(HENRI!B16),"")
&amp; IF(HENRI!P17="ABSENCE","-" &amp; DAY(HENRI!B17),"")
&amp; IF(HENRI!P18="ABSENCE","-" &amp; DAY(HENRI!B18),"")
&amp; IF(HENRI!P19="ABSENCE","-" &amp; DAY(HENRI!B19),"")
&amp; IF(HENRI!P20="ABSENCE","-" &amp; DAY(HENRI!B20),"")
&amp; IF(HENRI!P21="ABSENCE","-" &amp; DAY(HENRI!B21),"")
&amp; IF(HENRI!P22="ABSENCE","-" &amp; DAY(HENRI!B22),"")
&amp; IF(HENRI!P23="ABSENCE","-" &amp; DAY(HENRI!B23),"")
&amp; IF(HENRI!P24="ABSENCE","-" &amp; DAY(HENRI!B24),"")
&amp; IF(HENRI!P25="ABSENCE","-" &amp; DAY(HENRI!B25),"")
&amp; IF(HENRI!P26="ABSENCE","-" &amp; DAY(HENRI!B26),"")
&amp; IF(HENRI!P27="ABSENCE","-" &amp; DAY(HENRI!B27),"")
&amp; IF(HENRI!P28="ABSENCE","-" &amp; DAY(HENRI!B28),"")
&amp; IF(HENRI!P29="ABSENCE","-" &amp; DAY(HENRI!B29),"")
&amp; IF(HENRI!P30="ABSENCE","-" &amp; DAY(HENRI!B30),"")
&amp; IF(HENRI!P31="ABSENCE","-" &amp; DAY(HENRI!B31),"")
&amp; IF(HENRI!P32="ABSENCE","-" &amp; DAY(HENRI!B32),"")
&amp; IF(HENRI!P33="ABSENCE","-" &amp; DAY(HENRI!B33),"")
&amp; IF(HENRI!P34="ABSENCE","-" &amp; DAY(HENRI!B34),"")
&amp; IF(HENRI!P35="ABSENCE","-" &amp; DAY(HENRI!B35),"")
&amp; IF(HENRI!P36="ABSENCE","-" &amp; DAY(HENRI!B36),"")
&amp; IF(HENRI!P37="ABSENCE","-" &amp; DAY(HENRI!B37),"")</f>
        <v/>
      </c>
      <c r="M6" s="203" t="str">
        <f>IF(HENRI!Q3="ABSENCE",DAY(HENRI!C3)&amp;" -","")
&amp; IF(HENRI!Q4="ABSENCE","-" &amp; DAY(HENRI!C4),"")
&amp; IF(HENRI!Q5="ABSENCE","-" &amp; DAY(HENRI!C5),"")
&amp; IF(HENRI!Q6="ABSENCE","-" &amp; DAY(HENRI!C6),"")
&amp; IF(HENRI!Q7="ABSENCE","-" &amp; DAY(HENRI!C7),"")
&amp; IF(HENRI!Q8="ABSENCE","-" &amp; DAY(HENRI!C8),"")
&amp; IF(HENRI!Q9="ABSENCE","-" &amp; DAY(HENRI!C9),"")
&amp; IF(HENRI!Q10="ABSENCE","-" &amp; DAY(HENRI!C10),"")
&amp; IF(HENRI!Q11="ABSENCE","-" &amp; DAY(HENRI!C11),"")
&amp; IF(HENRI!Q12="ABSENCE","-" &amp; DAY(HENRI!C12),"")
&amp; IF(HENRI!Q13="ABSENCE","-" &amp; DAY(HENRI!C13),"")
&amp; IF(HENRI!Q14="ABSENCE","-" &amp; DAY(HENRI!C14),"")
&amp; IF(HENRI!Q15="ABSENCE","-" &amp; DAY(HENRI!C15),"")
&amp; IF(HENRI!Q16="ABSENCE","-" &amp; DAY(HENRI!C16),"")
&amp; IF(HENRI!Q17="ABSENCE","-" &amp; DAY(HENRI!C17),"")
&amp; IF(HENRI!Q18="ABSENCE","-" &amp; DAY(HENRI!C18),"")
&amp; IF(HENRI!Q19="ABSENCE","-" &amp; DAY(HENRI!C19),"")
&amp; IF(HENRI!Q20="ABSENCE","-" &amp; DAY(HENRI!C20),"")
&amp; IF(HENRI!Q21="ABSENCE","-" &amp; DAY(HENRI!C21),"")
&amp; IF(HENRI!Q22="ABSENCE","-" &amp; DAY(HENRI!C22),"")
&amp; IF(HENRI!Q23="ABSENCE","-" &amp; DAY(HENRI!C23),"")
&amp; IF(HENRI!Q24="ABSENCE","-" &amp; DAY(HENRI!C24),"")
&amp; IF(HENRI!Q25="ABSENCE","-" &amp; DAY(HENRI!C25),"")
&amp; IF(HENRI!Q26="ABSENCE","-" &amp; DAY(HENRI!C26),"")
&amp; IF(HENRI!Q27="ABSENCE","-" &amp; DAY(HENRI!C27),"")
&amp; IF(HENRI!Q28="ABSENCE","-" &amp; DAY(HENRI!C28),"")
&amp; IF(HENRI!Q29="ABSENCE","-" &amp; DAY(HENRI!C29),"")
&amp; IF(HENRI!Q30="ABSENCE","-" &amp; DAY(HENRI!C30),"")
&amp; IF(HENRI!Q31="ABSENCE","-" &amp; DAY(HENRI!C31),"")
&amp; IF(HENRI!Q32="ABSENCE","-" &amp; DAY(HENRI!C32),"")
&amp; IF(HENRI!Q33="ABSENCE","-" &amp; DAY(HENRI!C33),"")
&amp; IF(HENRI!Q34="ABSENCE","-" &amp; DAY(HENRI!C34),"")
&amp; IF(HENRI!Q35="ABSENCE","-" &amp; DAY(HENRI!C35),"")
&amp; IF(HENRI!Q36="ABSENCE","-" &amp; DAY(HENRI!C36),"")
&amp; IF(HENRI!Q37="ABSENCE","-" &amp; DAY(HENRI!C37),"")</f>
        <v/>
      </c>
      <c r="N6" s="381"/>
      <c r="O6" s="380"/>
      <c r="P6" s="380"/>
      <c r="Q6" s="380"/>
      <c r="R6" s="380"/>
      <c r="S6" s="380"/>
    </row>
    <row r="7" spans="1:19" ht="25.5" customHeight="1" x14ac:dyDescent="0.25">
      <c r="A7" s="207" t="s">
        <v>57</v>
      </c>
      <c r="B7" s="203"/>
      <c r="C7" s="211">
        <f ca="1">ROUND(BRICE!D1*4,0)/4</f>
        <v>10</v>
      </c>
      <c r="D7" s="211">
        <f ca="1">ROUND(BRICE!G1*4,0)/4</f>
        <v>3.5</v>
      </c>
      <c r="E7" s="211">
        <f ca="1">ROUND(BRICE!O1*4,0)/4</f>
        <v>8</v>
      </c>
      <c r="F7" s="211">
        <f>ROUND(BRICE!K1*4,0)/4</f>
        <v>0</v>
      </c>
      <c r="G7" s="211" t="str">
        <f>IF(BRICE!P8="ASTREINTE",DAY(BRICE!B8),"")
&amp; IF(BRICE!P9="ASTREINTE"," - " &amp; DAY(BRICE!B9),"")
&amp; IF(BRICE!P15="ASTREINTE"," - " &amp; DAY(BRICE!B15),"")
&amp; IF(BRICE!P16="ASTREINTE"," - " &amp; DAY(BRICE!B16),"")
&amp; IF(BRICE!P22="ASTREINTE"," - " &amp; DAY(BRICE!B22),"")
&amp; IF(BRICE!P23="ASTREINTE"," - " &amp; DAY(BRICE!B23),"")
&amp; IF(BRICE!P29="ASTREINTE"," - " &amp; DAY(BRICE!B29),"")
&amp; IF(BRICE!P30="ASTREINTE"," - " &amp; DAY(BRICE!B30),"")</f>
        <v xml:space="preserve"> - 15 - 16</v>
      </c>
      <c r="H7" s="211">
        <f>COUNTIF(BRICE!P3:P37,"ASTREINTE")*40</f>
        <v>80</v>
      </c>
      <c r="I7" s="203"/>
      <c r="J7" s="203" t="str">
        <f>IF(BRICE!P3="ABSENCE",DAY(BRICE!B3)&amp;" -","")
&amp; IF(BRICE!P4="ABSENCE","-" &amp; DAY(BRICE!B4),"")
&amp; IF(BRICE!P5="ABSENCE","-" &amp; DAY(BRICE!B5),"")
&amp; IF(BRICE!P6="ABSENCE","-" &amp; DAY(BRICE!B6),"")
&amp; IF(BRICE!P7="ABSENCE","-" &amp; DAY(BRICE!B7),"")
&amp; IF(BRICE!P8="ABSENCE","-" &amp; DAY(BRICE!B8),"")
&amp; IF(BRICE!P9="ABSENCE","-" &amp; DAY(BRICE!B9),"")
&amp; IF(BRICE!P10="ABSENCE","-" &amp; DAY(BRICE!B10),"")
&amp; IF(BRICE!P11="ABSENCE","-" &amp; DAY(BRICE!B11),"")
&amp; IF(BRICE!P12="ABSENCE","-" &amp; DAY(BRICE!B12),"")
&amp; IF(BRICE!P13="ABSENCE","-" &amp; DAY(BRICE!B13),"")
&amp; IF(BRICE!P14="ABSENCE","-" &amp; DAY(BRICE!B14),"")
&amp; IF(BRICE!P15="ABSENCE","-" &amp; DAY(BRICE!B15),"")
&amp; IF(BRICE!P16="ABSENCE","-" &amp; DAY(BRICE!B16),"")
&amp; IF(BRICE!P17="ABSENCE","-" &amp; DAY(BRICE!B17),"")
&amp; IF(BRICE!P18="ABSENCE","-" &amp; DAY(BRICE!B18),"")
&amp; IF(BRICE!P19="ABSENCE","-" &amp; DAY(BRICE!B19),"")
&amp; IF(BRICE!P20="ABSENCE","-" &amp; DAY(BRICE!B20),"")
&amp; IF(BRICE!P21="ABSENCE","-" &amp; DAY(BRICE!B21),"")
&amp; IF(BRICE!P22="ABSENCE","-" &amp; DAY(BRICE!B22),"")
&amp; IF(BRICE!P23="ABSENCE","-" &amp; DAY(BRICE!B23),"")
&amp; IF(BRICE!P24="ABSENCE","-" &amp; DAY(BRICE!B24),"")
&amp; IF(BRICE!P25="ABSENCE","-" &amp; DAY(BRICE!B25),"")
&amp; IF(BRICE!P26="ABSENCE","-" &amp; DAY(BRICE!B26),"")
&amp; IF(BRICE!P27="ABSENCE","-" &amp; DAY(BRICE!B27),"")
&amp; IF(BRICE!P28="ABSENCE","-" &amp; DAY(BRICE!B28),"")
&amp; IF(BRICE!P29="ABSENCE","-" &amp; DAY(BRICE!B29),"")
&amp; IF(BRICE!P30="ABSENCE","-" &amp; DAY(BRICE!B30),"")
&amp; IF(BRICE!P31="ABSENCE","-" &amp; DAY(BRICE!B31),"")
&amp; IF(BRICE!P32="ABSENCE","-" &amp; DAY(BRICE!B32),"")
&amp; IF(BRICE!P33="ABSENCE","-" &amp; DAY(BRICE!B33),"")
&amp; IF(BRICE!P34="ABSENCE","-" &amp; DAY(BRICE!B34),"")
&amp; IF(BRICE!P35="ABSENCE","-" &amp; DAY(BRICE!B35),"")
&amp; IF(BRICE!P36="ABSENCE","-" &amp; DAY(BRICE!B36),"")
&amp; IF(BRICE!P37="ABSENCE","-" &amp; DAY(BRICE!B37),"")</f>
        <v/>
      </c>
      <c r="K7" s="203"/>
      <c r="L7" s="202"/>
      <c r="M7" s="202"/>
      <c r="N7" s="381"/>
      <c r="O7" s="380"/>
      <c r="P7" s="380"/>
      <c r="Q7" s="380"/>
      <c r="R7" s="380"/>
      <c r="S7" s="380"/>
    </row>
    <row r="8" spans="1:19" ht="25.5" customHeight="1" x14ac:dyDescent="0.25">
      <c r="A8" s="207" t="s">
        <v>58</v>
      </c>
      <c r="B8" s="203"/>
      <c r="C8" s="211">
        <f ca="1">ROUND(THIERRY!D1*4,0)/4</f>
        <v>4.75</v>
      </c>
      <c r="D8" s="211">
        <f ca="1">ROUND(THIERRY!G1*4,0)/4</f>
        <v>0</v>
      </c>
      <c r="E8" s="211">
        <f ca="1">ROUND(THIERRY!O1*4,0)/4</f>
        <v>0</v>
      </c>
      <c r="F8" s="211">
        <f>ROUND(THIERRY!K1*4,0)/4</f>
        <v>0</v>
      </c>
      <c r="G8" s="211" t="str">
        <f>IF(THIERRY!P8="ASTREINTE",DAY(THIERRY!B8),"")
&amp; IF(THIERRY!P9="ASTREINTE","-" &amp; DAY(THIERRY!B9),"")
&amp; IF(THIERRY!P15="ASTREINTE","-" &amp; DAY(THIERRY!B15),"")
&amp; IF(THIERRY!P16="ASTREINTE","-" &amp; DAY(THIERRY!B16),"")
&amp; IF(THIERRY!P22="ASTREINTE","-" &amp; DAY(THIERRY!B22),"")
&amp; IF(THIERRY!P23="ASTREINTE","-" &amp; DAY(THIERRY!B23),"")
&amp; IF(THIERRY!P29="ASTREINTE","-" &amp; DAY(THIERRY!B29),"")
&amp; IF(THIERRY!P30="ASTREINTE","-" &amp; DAY(THIERRY!B30),"")</f>
        <v/>
      </c>
      <c r="H8" s="211">
        <f>COUNTIF(THIERRY!P3:P37,"ASTREINTE")*40</f>
        <v>0</v>
      </c>
      <c r="I8" s="203"/>
      <c r="J8" s="203" t="str">
        <f>IF(THIERRY!P3="CONGE",DAY(THIERRY!B3)&amp;" -","")
&amp; IF(THIERRY!P4="CONGE","-" &amp; DAY(THIERRY!B4),"")
&amp; IF(THIERRY!P5="CONGE","-" &amp; DAY(THIERRY!B5),"")
&amp; IF(THIERRY!P6="CONGE","-" &amp; DAY(THIERRY!B6),"")
&amp; IF(THIERRY!P7="CONGE","-" &amp; DAY(THIERRY!B7),"")
&amp; IF(THIERRY!P8="CONGE","-" &amp; DAY(THIERRY!B8),"")
&amp; IF(THIERRY!P9="CONGE","-" &amp; DAY(THIERRY!B9),"")
&amp; IF(THIERRY!P10="CONGE","-" &amp; DAY(THIERRY!B10),"")
&amp; IF(THIERRY!P11="CONGE","-" &amp; DAY(THIERRY!B11),"")
&amp; IF(THIERRY!P12="CONGE","-" &amp; DAY(THIERRY!B12),"")
&amp; IF(THIERRY!P13="CONGE","-" &amp; DAY(THIERRY!B13),"")
&amp; IF(THIERRY!P14="CONGE","-" &amp; DAY(THIERRY!B14),"")
&amp; IF(THIERRY!P15="CONGE","-" &amp; DAY(THIERRY!B15),"")
&amp; IF(THIERRY!P16="CONGE","-" &amp; DAY(THIERRY!B16),"")
&amp; IF(THIERRY!P17="CONGE","-" &amp; DAY(THIERRY!B17),"")
&amp; IF(THIERRY!P18="CONGE","-" &amp; DAY(THIERRY!B18),"")
&amp; IF(THIERRY!P19="CONGE","-" &amp; DAY(THIERRY!B19),"")
&amp; IF(THIERRY!P20="CONGE","-" &amp; DAY(THIERRY!B20),"")
&amp; IF(THIERRY!P21="CONGE","-" &amp; DAY(THIERRY!B21),"")
&amp; IF(THIERRY!P22="CONGE","-" &amp; DAY(THIERRY!B22),"")
&amp; IF(THIERRY!P23="CONGE","-" &amp; DAY(THIERRY!B23),"")
&amp; IF(THIERRY!P24="CONGE","-" &amp; DAY(THIERRY!B24),"")
&amp; IF(THIERRY!P25="CONGE","-" &amp; DAY(THIERRY!B25),"")
&amp; IF(THIERRY!P26="CONGE","-" &amp; DAY(THIERRY!B26),"")
&amp; IF(THIERRY!P27="CONGE","-" &amp; DAY(THIERRY!B27),"")
&amp; IF(THIERRY!P28="CONGE","-" &amp; DAY(THIERRY!B28),"")
&amp; IF(THIERRY!P29="CONGE","-" &amp; DAY(THIERRY!B29),"")
&amp; IF(THIERRY!P30="CONGE","-" &amp; DAY(THIERRY!B30),"")
&amp; IF(THIERRY!P31="CONGE","-" &amp; DAY(THIERRY!B31),"")
&amp; IF(THIERRY!P32="CONGE","-" &amp; DAY(THIERRY!B32),"")
&amp; IF(THIERRY!P33="CONGE","-" &amp; DAY(THIERRY!B33),"")
&amp; IF(THIERRY!P34="CONGE","-" &amp; DAY(THIERRY!B34),"")
&amp; IF(THIERRY!P35="CONGE","-" &amp; DAY(THIERRY!B35),"")
&amp; IF(THIERRY!P36="CONGE","-" &amp; DAY(THIERRY!B36),"")
&amp; IF(THIERRY!P37="CONGE","-" &amp; DAY(THIERRY!B37),"")</f>
        <v/>
      </c>
      <c r="K8" s="203"/>
      <c r="L8" s="203" t="str">
        <f>IF(THIERRY!P3="ABSENCE",DAY(THIERRY!B3)&amp;" -","")
&amp; IF(THIERRY!P4="ABSENCE","-" &amp; DAY(THIERRY!B4),"")
&amp; IF(THIERRY!P5="ABSENCE","-" &amp; DAY(THIERRY!B5),"")
&amp; IF(THIERRY!P6="ABSENCE","-" &amp; DAY(THIERRY!B6),"")
&amp; IF(THIERRY!P7="ABSENCE","-" &amp; DAY(THIERRY!B7),"")
&amp; IF(THIERRY!P8="ABSENCE","-" &amp; DAY(THIERRY!B8),"")
&amp; IF(THIERRY!P9="ABSENCE","-" &amp; DAY(THIERRY!B9),"")
&amp; IF(THIERRY!P10="ABSENCE","-" &amp; DAY(THIERRY!B10),"")
&amp; IF(THIERRY!P11="ABSENCE","-" &amp; DAY(THIERRY!B11),"")
&amp; IF(THIERRY!P12="ABSENCE","-" &amp; DAY(THIERRY!B12),"")
&amp; IF(THIERRY!P13="ABSENCE","-" &amp; DAY(THIERRY!B13),"")
&amp; IF(THIERRY!P14="ABSENCE","-" &amp; DAY(THIERRY!B14),"")
&amp; IF(THIERRY!P15="ABSENCE","-" &amp; DAY(THIERRY!B15),"")
&amp; IF(THIERRY!P16="ABSENCE","-" &amp; DAY(THIERRY!B16),"")
&amp; IF(THIERRY!P17="ABSENCE","-" &amp; DAY(THIERRY!B17),"")
&amp; IF(THIERRY!P18="ABSENCE","-" &amp; DAY(THIERRY!B18),"")
&amp; IF(THIERRY!P19="ABSENCE","-" &amp; DAY(THIERRY!B19),"")
&amp; IF(THIERRY!P20="ABSENCE","-" &amp; DAY(THIERRY!B20),"")
&amp; IF(THIERRY!P21="ABSENCE","-" &amp; DAY(THIERRY!B21),"")
&amp; IF(THIERRY!P22="ABSENCE","-" &amp; DAY(THIERRY!B22),"")
&amp; IF(THIERRY!P23="ABSENCE","-" &amp; DAY(THIERRY!B23),"")
&amp; IF(THIERRY!P24="ABSENCE","-" &amp; DAY(THIERRY!B24),"")
&amp; IF(THIERRY!P25="ABSENCE","-" &amp; DAY(THIERRY!B25),"")
&amp; IF(THIERRY!P26="ABSENCE","-" &amp; DAY(THIERRY!B26),"")
&amp; IF(THIERRY!P27="ABSENCE","-" &amp; DAY(THIERRY!B27),"")
&amp; IF(THIERRY!P28="ABSENCE","-" &amp; DAY(THIERRY!B28),"")
&amp; IF(THIERRY!P29="ABSENCE","-" &amp; DAY(THIERRY!B29),"")
&amp; IF(THIERRY!P30="ABSENCE","-" &amp; DAY(THIERRY!B30),"")
&amp; IF(THIERRY!P31="ABSENCE","-" &amp; DAY(THIERRY!B31),"")
&amp; IF(THIERRY!P32="ABSENCE","-" &amp; DAY(THIERRY!B32),"")
&amp; IF(THIERRY!P33="ABSENCE","-" &amp; DAY(THIERRY!B33),"")
&amp; IF(THIERRY!P34="ABSENCE","-" &amp; DAY(THIERRY!B34),"")
&amp; IF(THIERRY!P35="ABSENCE","-" &amp; DAY(THIERRY!B35),"")
&amp; IF(THIERRY!P36="ABSENCE","-" &amp; DAY(THIERRY!B36),"")
&amp; IF(THIERRY!P37="ABSENCE","-" &amp; DAY(THIERRY!B37),"")</f>
        <v/>
      </c>
      <c r="M8" s="203" t="str">
        <f>IF(THIERRY!Q3="ABSENCE",DAY(THIERRY!C3)&amp;" -","")
&amp; IF(THIERRY!Q4="ABSENCE","-" &amp; DAY(THIERRY!C4),"")
&amp; IF(THIERRY!Q5="ABSENCE","-" &amp; DAY(THIERRY!C5),"")
&amp; IF(THIERRY!Q6="ABSENCE","-" &amp; DAY(THIERRY!C6),"")
&amp; IF(THIERRY!Q7="ABSENCE","-" &amp; DAY(THIERRY!C7),"")
&amp; IF(THIERRY!Q8="ABSENCE","-" &amp; DAY(THIERRY!C8),"")
&amp; IF(THIERRY!Q9="ABSENCE","-" &amp; DAY(THIERRY!C9),"")
&amp; IF(THIERRY!Q10="ABSENCE","-" &amp; DAY(THIERRY!C10),"")
&amp; IF(THIERRY!Q11="ABSENCE","-" &amp; DAY(THIERRY!C11),"")
&amp; IF(THIERRY!Q12="ABSENCE","-" &amp; DAY(THIERRY!C12),"")
&amp; IF(THIERRY!Q13="ABSENCE","-" &amp; DAY(THIERRY!C13),"")
&amp; IF(THIERRY!Q14="ABSENCE","-" &amp; DAY(THIERRY!C14),"")
&amp; IF(THIERRY!Q15="ABSENCE","-" &amp; DAY(THIERRY!C15),"")
&amp; IF(THIERRY!Q16="ABSENCE","-" &amp; DAY(THIERRY!C16),"")
&amp; IF(THIERRY!Q17="ABSENCE","-" &amp; DAY(THIERRY!C17),"")
&amp; IF(THIERRY!Q18="ABSENCE","-" &amp; DAY(THIERRY!C18),"")
&amp; IF(THIERRY!Q19="ABSENCE","-" &amp; DAY(THIERRY!C19),"")
&amp; IF(THIERRY!Q20="ABSENCE","-" &amp; DAY(THIERRY!C20),"")
&amp; IF(THIERRY!Q21="ABSENCE","-" &amp; DAY(THIERRY!C21),"")
&amp; IF(THIERRY!Q22="ABSENCE","-" &amp; DAY(THIERRY!C22),"")
&amp; IF(THIERRY!Q23="ABSENCE","-" &amp; DAY(THIERRY!C23),"")
&amp; IF(THIERRY!Q24="ABSENCE","-" &amp; DAY(THIERRY!C24),"")
&amp; IF(THIERRY!Q25="ABSENCE","-" &amp; DAY(THIERRY!C25),"")
&amp; IF(THIERRY!Q26="ABSENCE","-" &amp; DAY(THIERRY!C26),"")
&amp; IF(THIERRY!Q27="ABSENCE","-" &amp; DAY(THIERRY!C27),"")
&amp; IF(THIERRY!Q28="ABSENCE","-" &amp; DAY(THIERRY!C28),"")
&amp; IF(THIERRY!Q29="ABSENCE","-" &amp; DAY(THIERRY!C29),"")
&amp; IF(THIERRY!Q30="ABSENCE","-" &amp; DAY(THIERRY!C30),"")
&amp; IF(THIERRY!Q31="ABSENCE","-" &amp; DAY(THIERRY!C31),"")
&amp; IF(THIERRY!Q32="ABSENCE","-" &amp; DAY(THIERRY!C32),"")
&amp; IF(THIERRY!Q33="ABSENCE","-" &amp; DAY(THIERRY!C33),"")
&amp; IF(THIERRY!Q34="ABSENCE","-" &amp; DAY(THIERRY!C34),"")
&amp; IF(THIERRY!Q35="ABSENCE","-" &amp; DAY(THIERRY!C35),"")
&amp; IF(THIERRY!Q36="ABSENCE","-" &amp; DAY(THIERRY!C36),"")
&amp; IF(THIERRY!Q37="ABSENCE","-" &amp; DAY(THIERRY!C37),"")</f>
        <v/>
      </c>
      <c r="N8" s="381"/>
      <c r="O8" s="380"/>
      <c r="P8" s="380"/>
      <c r="Q8" s="380"/>
      <c r="R8" s="380"/>
      <c r="S8" s="380"/>
    </row>
    <row r="9" spans="1:19" ht="25.5" customHeight="1" x14ac:dyDescent="0.25">
      <c r="A9" s="207" t="s">
        <v>59</v>
      </c>
      <c r="B9" s="203"/>
      <c r="C9" s="211">
        <f ca="1">ROUND(ALEXANDRE!D1*4,0)/4</f>
        <v>0</v>
      </c>
      <c r="D9" s="211">
        <f ca="1">ROUND(ALEXANDRE!G1*4,0)/4</f>
        <v>0</v>
      </c>
      <c r="E9" s="211">
        <f ca="1">ROUND(ALEXANDRE!O1*4,0)/4</f>
        <v>0</v>
      </c>
      <c r="F9" s="211">
        <f>ROUND(ALEXANDRE!K1*4,0)/4</f>
        <v>0</v>
      </c>
      <c r="G9" s="211" t="str">
        <f>IF(ALEXANDRE!P8="ASTREINTE",DAY(ALEXANDRE!B8),"")
&amp; IF(ALEXANDRE!P9="ASTREINTE","-" &amp; DAY(ALEXANDRE!B9),"")
&amp; IF(ALEXANDRE!P15="ASTREINTE","-" &amp; DAY(ALEXANDRE!B15),"")
&amp; IF(ALEXANDRE!P16="ASTREINTE","-" &amp; DAY(ALEXANDRE!B16),"")
&amp; IF(ALEXANDRE!P22="ASTREINTE","-" &amp; DAY(ALEXANDRE!B22),"")
&amp; IF(ALEXANDRE!P23="ASTREINTE","-" &amp; DAY(ALEXANDRE!B23),"")
&amp; IF(ALEXANDRE!P29="ASTREINTE","-" &amp; DAY(ALEXANDRE!B29),"")
&amp; IF(ALEXANDRE!P30="ASTREINTE","-" &amp; DAY(ALEXANDRE!B30),"")</f>
        <v/>
      </c>
      <c r="H9" s="211">
        <f>COUNTIF(ALEXANDRE!P3:P37,"ASTREINTE")*40</f>
        <v>0</v>
      </c>
      <c r="I9" s="203"/>
      <c r="J9" s="203" t="str">
        <f>IF(ALEXANDRE!P3="CONGE",DAY(ALEXANDRE!B3)&amp;" -","")
&amp; IF(ALEXANDRE!P4="CONGE","-" &amp; DAY(ALEXANDRE!B4),"")
&amp; IF(ALEXANDRE!P5="CONGE","-" &amp; DAY(ALEXANDRE!B5),"")
&amp; IF(ALEXANDRE!P6="CONGE","-" &amp; DAY(ALEXANDRE!B6),"")
&amp; IF(ALEXANDRE!P7="CONGE","-" &amp; DAY(ALEXANDRE!B7),"")
&amp; IF(ALEXANDRE!P8="CONGE","-" &amp; DAY(ALEXANDRE!B8),"")
&amp; IF(ALEXANDRE!P9="CONGE","-" &amp; DAY(ALEXANDRE!B9),"")
&amp; IF(ALEXANDRE!P10="CONGE","-" &amp; DAY(ALEXANDRE!B10),"")
&amp; IF(ALEXANDRE!P11="CONGE","-" &amp; DAY(ALEXANDRE!B11),"")
&amp; IF(ALEXANDRE!P12="CONGE","-" &amp; DAY(ALEXANDRE!B12),"")
&amp; IF(ALEXANDRE!P13="CONGE","-" &amp; DAY(ALEXANDRE!B13),"")
&amp; IF(ALEXANDRE!P14="CONGE","-" &amp; DAY(ALEXANDRE!B14),"")
&amp; IF(ALEXANDRE!P15="CONGE","-" &amp; DAY(ALEXANDRE!B15),"")
&amp; IF(ALEXANDRE!P16="CONGE","-" &amp; DAY(ALEXANDRE!B16),"")
&amp; IF(ALEXANDRE!P17="CONGE","-" &amp; DAY(ALEXANDRE!B17),"")
&amp; IF(ALEXANDRE!P18="CONGE","-" &amp; DAY(ALEXANDRE!B18),"")
&amp; IF(ALEXANDRE!P19="CONGE","-" &amp; DAY(ALEXANDRE!B19),"")
&amp; IF(ALEXANDRE!P20="CONGE","-" &amp; DAY(ALEXANDRE!B20),"")
&amp; IF(ALEXANDRE!P21="CONGE","-" &amp; DAY(ALEXANDRE!B21),"")
&amp; IF(ALEXANDRE!P22="CONGE","-" &amp; DAY(ALEXANDRE!B22),"")
&amp; IF(ALEXANDRE!P23="CONGE","-" &amp; DAY(ALEXANDRE!B23),"")
&amp; IF(ALEXANDRE!P24="CONGE","-" &amp; DAY(ALEXANDRE!B24),"")
&amp; IF(ALEXANDRE!P25="CONGE","-" &amp; DAY(ALEXANDRE!B25),"")
&amp; IF(ALEXANDRE!P26="CONGE","-" &amp; DAY(ALEXANDRE!B26),"")
&amp; IF(ALEXANDRE!P27="CONGE","-" &amp; DAY(ALEXANDRE!B27),"")
&amp; IF(ALEXANDRE!P28="CONGE","-" &amp; DAY(ALEXANDRE!B28),"")
&amp; IF(ALEXANDRE!P29="CONGE","-" &amp; DAY(ALEXANDRE!B29),"")
&amp; IF(ALEXANDRE!P30="CONGE","-" &amp; DAY(ALEXANDRE!B30),"")
&amp; IF(ALEXANDRE!P31="CONGE","-" &amp; DAY(ALEXANDRE!B31),"")
&amp; IF(ALEXANDRE!P32="CONGE","-" &amp; DAY(ALEXANDRE!B32),"")
&amp; IF(ALEXANDRE!P33="CONGE","-" &amp; DAY(ALEXANDRE!B33),"")
&amp; IF(ALEXANDRE!P34="CONGE","-" &amp; DAY(ALEXANDRE!B34),"")
&amp; IF(ALEXANDRE!P35="CONGE","-" &amp; DAY(ALEXANDRE!B35),"")
&amp; IF(ALEXANDRE!P36="CONGE","-" &amp; DAY(ALEXANDRE!B36),"")
&amp; IF(ALEXANDRE!P37="CONGE","-" &amp; DAY(ALEXANDRE!B37),"")</f>
        <v/>
      </c>
      <c r="K9" s="203"/>
      <c r="L9" s="203" t="str">
        <f>IF(ALEXANDRE!P3="ABSENCE",DAY(ALEXANDRE!B3)&amp;" -","")
&amp; IF(ALEXANDRE!P4="ABSENCE","-" &amp; DAY(ALEXANDRE!B4),"")
&amp; IF(ALEXANDRE!P5="ABSENCE","-" &amp; DAY(ALEXANDRE!B5),"")
&amp; IF(ALEXANDRE!P6="ABSENCE","-" &amp; DAY(ALEXANDRE!B6),"")
&amp; IF(ALEXANDRE!P7="ABSENCE","-" &amp; DAY(ALEXANDRE!B7),"")
&amp; IF(ALEXANDRE!P8="ABSENCE","-" &amp; DAY(ALEXANDRE!B8),"")
&amp; IF(ALEXANDRE!P9="ABSENCE","-" &amp; DAY(ALEXANDRE!B9),"")
&amp; IF(ALEXANDRE!P10="ABSENCE","-" &amp; DAY(ALEXANDRE!B10),"")
&amp; IF(ALEXANDRE!P11="ABSENCE","-" &amp; DAY(ALEXANDRE!B11),"")
&amp; IF(ALEXANDRE!P12="ABSENCE","-" &amp; DAY(ALEXANDRE!B12),"")
&amp; IF(ALEXANDRE!P13="ABSENCE","-" &amp; DAY(ALEXANDRE!B13),"")
&amp; IF(ALEXANDRE!P14="ABSENCE","-" &amp; DAY(ALEXANDRE!B14),"")
&amp; IF(ALEXANDRE!P15="ABSENCE","-" &amp; DAY(ALEXANDRE!B15),"")
&amp; IF(ALEXANDRE!P16="ABSENCE","-" &amp; DAY(ALEXANDRE!B16),"")
&amp; IF(ALEXANDRE!P17="ABSENCE","-" &amp; DAY(ALEXANDRE!B17),"")
&amp; IF(ALEXANDRE!P18="ABSENCE","-" &amp; DAY(ALEXANDRE!B18),"")
&amp; IF(ALEXANDRE!P19="ABSENCE","-" &amp; DAY(ALEXANDRE!B19),"")
&amp; IF(ALEXANDRE!P20="ABSENCE","-" &amp; DAY(ALEXANDRE!B20),"")
&amp; IF(ALEXANDRE!P21="ABSENCE","-" &amp; DAY(ALEXANDRE!B21),"")
&amp; IF(ALEXANDRE!P22="ABSENCE","-" &amp; DAY(ALEXANDRE!B22),"")
&amp; IF(ALEXANDRE!P23="ABSENCE","-" &amp; DAY(ALEXANDRE!B23),"")
&amp; IF(ALEXANDRE!P24="ABSENCE","-" &amp; DAY(ALEXANDRE!B24),"")
&amp; IF(ALEXANDRE!P25="ABSENCE","-" &amp; DAY(ALEXANDRE!B25),"")
&amp; IF(ALEXANDRE!P26="ABSENCE","-" &amp; DAY(ALEXANDRE!B26),"")
&amp; IF(ALEXANDRE!P27="ABSENCE","-" &amp; DAY(ALEXANDRE!B27),"")
&amp; IF(ALEXANDRE!P28="ABSENCE","-" &amp; DAY(ALEXANDRE!B28),"")
&amp; IF(ALEXANDRE!P29="ABSENCE","-" &amp; DAY(ALEXANDRE!B29),"")
&amp; IF(ALEXANDRE!P30="ABSENCE","-" &amp; DAY(ALEXANDRE!B30),"")
&amp; IF(ALEXANDRE!P31="ABSENCE","-" &amp; DAY(ALEXANDRE!B31),"")
&amp; IF(ALEXANDRE!P32="ABSENCE","-" &amp; DAY(ALEXANDRE!B32),"")
&amp; IF(ALEXANDRE!P33="ABSENCE","-" &amp; DAY(ALEXANDRE!B33),"")
&amp; IF(ALEXANDRE!P34="ABSENCE","-" &amp; DAY(ALEXANDRE!B34),"")
&amp; IF(ALEXANDRE!P35="ABSENCE","-" &amp; DAY(ALEXANDRE!B35),"")
&amp; IF(ALEXANDRE!P36="ABSENCE","-" &amp; DAY(ALEXANDRE!B36),"")
&amp; IF(ALEXANDRE!P37="ABSENCE","-" &amp; DAY(ALEXANDRE!B37),"")</f>
        <v/>
      </c>
      <c r="M9" s="203" t="str">
        <f>IF(ALEXANDRE!Q3="ABSENCE",DAY(ALEXANDRE!C3)&amp;" -","")
&amp; IF(ALEXANDRE!Q4="ABSENCE","-" &amp; DAY(ALEXANDRE!C4),"")
&amp; IF(ALEXANDRE!Q5="ABSENCE","-" &amp; DAY(ALEXANDRE!C5),"")
&amp; IF(ALEXANDRE!Q6="ABSENCE","-" &amp; DAY(ALEXANDRE!C6),"")
&amp; IF(ALEXANDRE!Q7="ABSENCE","-" &amp; DAY(ALEXANDRE!C7),"")
&amp; IF(ALEXANDRE!Q8="ABSENCE","-" &amp; DAY(ALEXANDRE!C8),"")
&amp; IF(ALEXANDRE!Q9="ABSENCE","-" &amp; DAY(ALEXANDRE!C9),"")
&amp; IF(ALEXANDRE!Q10="ABSENCE","-" &amp; DAY(ALEXANDRE!C10),"")
&amp; IF(ALEXANDRE!Q11="ABSENCE","-" &amp; DAY(ALEXANDRE!C11),"")
&amp; IF(ALEXANDRE!Q12="ABSENCE","-" &amp; DAY(ALEXANDRE!C12),"")
&amp; IF(ALEXANDRE!Q13="ABSENCE","-" &amp; DAY(ALEXANDRE!C13),"")
&amp; IF(ALEXANDRE!Q14="ABSENCE","-" &amp; DAY(ALEXANDRE!C14),"")
&amp; IF(ALEXANDRE!Q15="ABSENCE","-" &amp; DAY(ALEXANDRE!C15),"")
&amp; IF(ALEXANDRE!Q16="ABSENCE","-" &amp; DAY(ALEXANDRE!C16),"")
&amp; IF(ALEXANDRE!Q17="ABSENCE","-" &amp; DAY(ALEXANDRE!C17),"")
&amp; IF(ALEXANDRE!Q18="ABSENCE","-" &amp; DAY(ALEXANDRE!C18),"")
&amp; IF(ALEXANDRE!Q19="ABSENCE","-" &amp; DAY(ALEXANDRE!C19),"")
&amp; IF(ALEXANDRE!Q20="ABSENCE","-" &amp; DAY(ALEXANDRE!C20),"")
&amp; IF(ALEXANDRE!Q21="ABSENCE","-" &amp; DAY(ALEXANDRE!C21),"")
&amp; IF(ALEXANDRE!Q22="ABSENCE","-" &amp; DAY(ALEXANDRE!C22),"")
&amp; IF(ALEXANDRE!Q23="ABSENCE","-" &amp; DAY(ALEXANDRE!C23),"")
&amp; IF(ALEXANDRE!Q24="ABSENCE","-" &amp; DAY(ALEXANDRE!C24),"")
&amp; IF(ALEXANDRE!Q25="ABSENCE","-" &amp; DAY(ALEXANDRE!C25),"")
&amp; IF(ALEXANDRE!Q26="ABSENCE","-" &amp; DAY(ALEXANDRE!C26),"")
&amp; IF(ALEXANDRE!Q27="ABSENCE","-" &amp; DAY(ALEXANDRE!C27),"")
&amp; IF(ALEXANDRE!Q28="ABSENCE","-" &amp; DAY(ALEXANDRE!C28),"")
&amp; IF(ALEXANDRE!Q29="ABSENCE","-" &amp; DAY(ALEXANDRE!C29),"")
&amp; IF(ALEXANDRE!Q30="ABSENCE","-" &amp; DAY(ALEXANDRE!C30),"")
&amp; IF(ALEXANDRE!Q31="ABSENCE","-" &amp; DAY(ALEXANDRE!C31),"")
&amp; IF(ALEXANDRE!Q32="ABSENCE","-" &amp; DAY(ALEXANDRE!C32),"")
&amp; IF(ALEXANDRE!Q33="ABSENCE","-" &amp; DAY(ALEXANDRE!C33),"")
&amp; IF(ALEXANDRE!Q34="ABSENCE","-" &amp; DAY(ALEXANDRE!C34),"")
&amp; IF(ALEXANDRE!Q35="ABSENCE","-" &amp; DAY(ALEXANDRE!C35),"")
&amp; IF(ALEXANDRE!Q36="ABSENCE","-" &amp; DAY(ALEXANDRE!C36),"")
&amp; IF(ALEXANDRE!Q37="ABSENCE","-" &amp; DAY(ALEXANDRE!C37),"")</f>
        <v/>
      </c>
      <c r="N9" s="381"/>
      <c r="O9" s="380"/>
      <c r="P9" s="380"/>
      <c r="Q9" s="380"/>
      <c r="R9" s="380"/>
      <c r="S9" s="380"/>
    </row>
    <row r="10" spans="1:19" ht="25.5" customHeight="1" x14ac:dyDescent="0.25">
      <c r="A10" s="207" t="s">
        <v>60</v>
      </c>
      <c r="B10" s="203"/>
      <c r="C10" s="211">
        <f ca="1">ROUND(GABRIEL!D1*4,0)/4</f>
        <v>9.25</v>
      </c>
      <c r="D10" s="211">
        <f ca="1">ROUND(GABRIEL!G1*4,0)/4</f>
        <v>0</v>
      </c>
      <c r="E10" s="212">
        <f ca="1">ROUND(GABRIEL!O1*4,0)/4</f>
        <v>7.5</v>
      </c>
      <c r="F10" s="211">
        <f>ROUND(GABRIEL!K1*4,0)/4</f>
        <v>0</v>
      </c>
      <c r="G10" s="211" t="str">
        <f>IF(GABRIEL!P8="ASTREINTE",DAY(GABRIEL!B8),"")
&amp; IF(GABRIEL!P9="ASTREINTE","-" &amp; DAY(GABRIEL!B9),"")
&amp; IF(GABRIEL!P15="ASTREINTE","-" &amp; DAY(GABRIEL!B15),"")
&amp; IF(GABRIEL!P16="ASTREINTE","-" &amp; DAY(GABRIEL!B16),"")
&amp; IF(GABRIEL!P22="ASTREINTE","-" &amp; DAY(GABRIEL!B22),"")
&amp; IF(GABRIEL!P23="ASTREINTE","-" &amp; DAY(GABRIEL!B23),"")
&amp; IF(GABRIEL!P29="ASTREINTE","-" &amp; DAY(GABRIEL!B29),"")
&amp; IF(GABRIEL!P30="ASTREINTE","-" &amp; DAY(GABRIEL!B30),"")</f>
        <v>8</v>
      </c>
      <c r="H10" s="211">
        <f>COUNTIF(GABRIEL!P3:P37,"ASTREINTE")*40</f>
        <v>40</v>
      </c>
      <c r="I10" s="203"/>
      <c r="J10" s="203" t="str">
        <f>IF(GABRIEL!P3="CONGE",DAY(GABRIEL!B3)&amp;" -","")
&amp; IF(GABRIEL!P4="CONGE","-" &amp; DAY(GABRIEL!B4),"")
&amp; IF(GABRIEL!P5="CONGE","-" &amp; DAY(GABRIEL!B5),"")
&amp; IF(GABRIEL!P6="CONGE","-" &amp; DAY(GABRIEL!B6),"")
&amp; IF(GABRIEL!P7="CONGE","-" &amp; DAY(GABRIEL!B7),"")
&amp; IF(GABRIEL!P8="CONGE","-" &amp; DAY(GABRIEL!B8),"")
&amp; IF(GABRIEL!P9="CONGE","-" &amp; DAY(GABRIEL!B9),"")
&amp; IF(GABRIEL!P10="CONGE","-" &amp; DAY(GABRIEL!B10),"")
&amp; IF(GABRIEL!P11="CONGE","-" &amp; DAY(GABRIEL!B11),"")
&amp; IF(GABRIEL!P12="CONGE","-" &amp; DAY(GABRIEL!B12),"")
&amp; IF(GABRIEL!P13="CONGE","-" &amp; DAY(GABRIEL!B13),"")
&amp; IF(GABRIEL!P14="CONGE","-" &amp; DAY(GABRIEL!B14),"")
&amp; IF(GABRIEL!P15="CONGE","-" &amp; DAY(GABRIEL!B15),"")
&amp; IF(GABRIEL!P16="CONGE","-" &amp; DAY(GABRIEL!B16),"")
&amp; IF(GABRIEL!P17="CONGE","-" &amp; DAY(GABRIEL!B17),"")
&amp; IF(GABRIEL!P18="CONGE","-" &amp; DAY(GABRIEL!B18),"")
&amp; IF(GABRIEL!P19="CONGE","-" &amp; DAY(GABRIEL!B19),"")
&amp; IF(GABRIEL!P20="CONGE","-" &amp; DAY(GABRIEL!B20),"")
&amp; IF(GABRIEL!P21="CONGE","-" &amp; DAY(GABRIEL!B21),"")
&amp; IF(GABRIEL!P22="CONGE","-" &amp; DAY(GABRIEL!B22),"")
&amp; IF(GABRIEL!P23="CONGE","-" &amp; DAY(GABRIEL!B23),"")
&amp; IF(GABRIEL!P24="CONGE","-" &amp; DAY(GABRIEL!B24),"")
&amp; IF(GABRIEL!P25="CONGE","-" &amp; DAY(GABRIEL!B25),"")
&amp; IF(GABRIEL!P26="CONGE","-" &amp; DAY(GABRIEL!B26),"")
&amp; IF(GABRIEL!P27="CONGE","-" &amp; DAY(GABRIEL!B27),"")
&amp; IF(GABRIEL!P28="CONGE","-" &amp; DAY(GABRIEL!B28),"")
&amp; IF(GABRIEL!P29="CONGE","-" &amp; DAY(GABRIEL!B29),"")
&amp; IF(GABRIEL!P30="CONGE","-" &amp; DAY(GABRIEL!B30),"")
&amp; IF(GABRIEL!P31="CONGE","-" &amp; DAY(GABRIEL!B31),"")
&amp; IF(GABRIEL!P32="CONGE","-" &amp; DAY(GABRIEL!B32),"")
&amp; IF(GABRIEL!P33="CONGE","-" &amp; DAY(GABRIEL!B33),"")
&amp; IF(GABRIEL!P34="CONGE","-" &amp; DAY(GABRIEL!B34),"")
&amp; IF(GABRIEL!P35="CONGE","-" &amp; DAY(GABRIEL!B35),"")
&amp; IF(GABRIEL!P36="CONGE","-" &amp; DAY(GABRIEL!B36),"")
&amp; IF(GABRIEL!P37="CONGE","-" &amp; DAY(GABRIEL!B37),"")</f>
        <v/>
      </c>
      <c r="K10" s="203"/>
      <c r="L10" s="210" t="str">
        <f>IF(GABRIEL!P3="ABSENCE",DAY(GABRIEL!B3)&amp;" -","")
&amp; IF(GABRIEL!P4="ABSENCE","-" &amp; DAY(GABRIEL!B4),"")
&amp; IF(GABRIEL!P5="ABSENCE","-" &amp; DAY(GABRIEL!B5),"")
&amp; IF(GABRIEL!P6="ABSENCE","-" &amp; DAY(GABRIEL!B6),"")
&amp; IF(GABRIEL!P7="ABSENCE","-" &amp; DAY(GABRIEL!B7),"")
&amp; IF(GABRIEL!P8="ABSENCE","-" &amp; DAY(GABRIEL!B8),"")
&amp; IF(GABRIEL!P9="ABSENCE","-" &amp; DAY(GABRIEL!B9),"")
&amp; IF(GABRIEL!P10="ABSENCE","-" &amp; DAY(GABRIEL!B10),"")
&amp; IF(GABRIEL!P11="ABSENCE","-" &amp; DAY(GABRIEL!B11),"")
&amp; IF(GABRIEL!P12="ABSENCE","-" &amp; DAY(GABRIEL!B12),"")
&amp; IF(GABRIEL!P13="ABSENCE","-" &amp; DAY(GABRIEL!B13),"")
&amp; IF(GABRIEL!P14="ABSENCE","-" &amp; DAY(GABRIEL!B14),"")
&amp; IF(GABRIEL!P15="ABSENCE","-" &amp; DAY(GABRIEL!B15),"")
&amp; IF(GABRIEL!P16="ABSENCE","-" &amp; DAY(GABRIEL!B16),"")
&amp; IF(GABRIEL!P17="ABSENCE","-" &amp; DAY(GABRIEL!B17),"")
&amp; IF(GABRIEL!P18="ABSENCE","-" &amp; DAY(GABRIEL!B18),"")
&amp; IF(GABRIEL!P19="ABSENCE","-" &amp; DAY(GABRIEL!B19),"")
&amp; IF(GABRIEL!P20="ABSENCE","-" &amp; DAY(GABRIEL!B20),"")
&amp; IF(GABRIEL!P21="ABSENCE","-" &amp; DAY(GABRIEL!B21),"")
&amp; IF(GABRIEL!P22="ABSENCE","-" &amp; DAY(GABRIEL!B22),"")
&amp; IF(GABRIEL!P23="ABSENCE","-" &amp; DAY(GABRIEL!B23),"")
&amp; IF(GABRIEL!P24="ABSENCE","-" &amp; DAY(GABRIEL!B24),"")
&amp; IF(GABRIEL!P25="ABSENCE","-" &amp; DAY(GABRIEL!B25),"")
&amp; IF(GABRIEL!P26="ABSENCE","-" &amp; DAY(GABRIEL!B26),"")
&amp; IF(GABRIEL!P27="ABSENCE","-" &amp; DAY(GABRIEL!B27),"")
&amp; IF(GABRIEL!P28="ABSENCE","-" &amp; DAY(GABRIEL!B28),"")
&amp; IF(GABRIEL!P29="ABSENCE","-" &amp; DAY(GABRIEL!B29),"")
&amp; IF(GABRIEL!P30="ABSENCE","-" &amp; DAY(GABRIEL!B30),"")
&amp; IF(GABRIEL!P31="ABSENCE","-" &amp; DAY(GABRIEL!B31),"")
&amp; IF(GABRIEL!P32="ABSENCE","-" &amp; DAY(GABRIEL!B32),"")
&amp; IF(GABRIEL!P33="ABSENCE","-" &amp; DAY(GABRIEL!B33),"")
&amp; IF(GABRIEL!P34="ABSENCE","-" &amp; DAY(GABRIEL!B34),"")
&amp; IF(GABRIEL!P35="ABSENCE","-" &amp; DAY(GABRIEL!B35),"")
&amp; IF(GABRIEL!P36="ABSENCE","-" &amp; DAY(GABRIEL!B36),"")
&amp; IF(GABRIEL!P37="ABSENCE","-" &amp; DAY(GABRIEL!B37),"")</f>
        <v/>
      </c>
      <c r="M10" s="210" t="str">
        <f>IF(GABRIEL!Q3="ABSENCE",DAY(GABRIEL!C3)&amp;" -","")
&amp; IF(GABRIEL!Q4="ABSENCE","-" &amp; DAY(GABRIEL!C4),"")
&amp; IF(GABRIEL!Q5="ABSENCE","-" &amp; DAY(GABRIEL!C5),"")
&amp; IF(GABRIEL!Q6="ABSENCE","-" &amp; DAY(GABRIEL!C6),"")
&amp; IF(GABRIEL!Q7="ABSENCE","-" &amp; DAY(GABRIEL!C7),"")
&amp; IF(GABRIEL!Q8="ABSENCE","-" &amp; DAY(GABRIEL!C8),"")
&amp; IF(GABRIEL!Q9="ABSENCE","-" &amp; DAY(GABRIEL!C9),"")
&amp; IF(GABRIEL!Q10="ABSENCE","-" &amp; DAY(GABRIEL!C10),"")
&amp; IF(GABRIEL!Q11="ABSENCE","-" &amp; DAY(GABRIEL!C11),"")
&amp; IF(GABRIEL!Q12="ABSENCE","-" &amp; DAY(GABRIEL!C12),"")
&amp; IF(GABRIEL!Q13="ABSENCE","-" &amp; DAY(GABRIEL!C13),"")
&amp; IF(GABRIEL!Q14="ABSENCE","-" &amp; DAY(GABRIEL!C14),"")
&amp; IF(GABRIEL!Q15="ABSENCE","-" &amp; DAY(GABRIEL!C15),"")
&amp; IF(GABRIEL!Q16="ABSENCE","-" &amp; DAY(GABRIEL!C16),"")
&amp; IF(GABRIEL!Q17="ABSENCE","-" &amp; DAY(GABRIEL!C17),"")
&amp; IF(GABRIEL!Q18="ABSENCE","-" &amp; DAY(GABRIEL!C18),"")
&amp; IF(GABRIEL!Q19="ABSENCE","-" &amp; DAY(GABRIEL!C19),"")
&amp; IF(GABRIEL!Q20="ABSENCE","-" &amp; DAY(GABRIEL!C20),"")
&amp; IF(GABRIEL!Q21="ABSENCE","-" &amp; DAY(GABRIEL!C21),"")
&amp; IF(GABRIEL!Q22="ABSENCE","-" &amp; DAY(GABRIEL!C22),"")
&amp; IF(GABRIEL!Q23="ABSENCE","-" &amp; DAY(GABRIEL!C23),"")
&amp; IF(GABRIEL!Q24="ABSENCE","-" &amp; DAY(GABRIEL!C24),"")
&amp; IF(GABRIEL!Q25="ABSENCE","-" &amp; DAY(GABRIEL!C25),"")
&amp; IF(GABRIEL!Q26="ABSENCE","-" &amp; DAY(GABRIEL!C26),"")
&amp; IF(GABRIEL!Q27="ABSENCE","-" &amp; DAY(GABRIEL!C27),"")
&amp; IF(GABRIEL!Q28="ABSENCE","-" &amp; DAY(GABRIEL!C28),"")
&amp; IF(GABRIEL!Q29="ABSENCE","-" &amp; DAY(GABRIEL!C29),"")
&amp; IF(GABRIEL!Q30="ABSENCE","-" &amp; DAY(GABRIEL!C30),"")
&amp; IF(GABRIEL!Q31="ABSENCE","-" &amp; DAY(GABRIEL!C31),"")
&amp; IF(GABRIEL!Q32="ABSENCE","-" &amp; DAY(GABRIEL!C32),"")
&amp; IF(GABRIEL!Q33="ABSENCE","-" &amp; DAY(GABRIEL!C33),"")
&amp; IF(GABRIEL!Q34="ABSENCE","-" &amp; DAY(GABRIEL!C34),"")
&amp; IF(GABRIEL!Q35="ABSENCE","-" &amp; DAY(GABRIEL!C35),"")
&amp; IF(GABRIEL!Q36="ABSENCE","-" &amp; DAY(GABRIEL!C36),"")
&amp; IF(GABRIEL!Q37="ABSENCE","-" &amp; DAY(GABRIEL!C37),"")</f>
        <v/>
      </c>
      <c r="N10" s="381"/>
      <c r="O10" s="380"/>
      <c r="P10" s="380"/>
      <c r="Q10" s="380"/>
      <c r="R10" s="380"/>
      <c r="S10" s="380"/>
    </row>
    <row r="11" spans="1:19" ht="25.5" customHeight="1" x14ac:dyDescent="0.25">
      <c r="A11" s="207" t="s">
        <v>61</v>
      </c>
      <c r="B11" s="203"/>
      <c r="C11" s="211">
        <f ca="1">ROUND(GUILLAUME!D1*4,0)/4</f>
        <v>2.25</v>
      </c>
      <c r="D11" s="211">
        <f ca="1">ROUND(GUILLAUME!G1*4,0)/4</f>
        <v>0</v>
      </c>
      <c r="E11" s="211">
        <f ca="1">GUILLAUME!O1</f>
        <v>0</v>
      </c>
      <c r="F11" s="211">
        <f>GUILLAUME!K1</f>
        <v>0</v>
      </c>
      <c r="G11" s="211" t="str">
        <f>IF(GUILLAUME!P8="ASTREINTE",DAY(GUILLAUME!B8),"")
&amp; IF(GUILLAUME!P9="ASTREINTE","-" &amp; DAY(GUILLAUME!B9),"")
&amp; IF(GUILLAUME!P15="ASTREINTE","-" &amp; DAY(GUILLAUME!B15),"")
&amp; IF(GUILLAUME!P16="ASTREINTE","-" &amp; DAY(GUILLAUME!B16),"")
&amp; IF(GUILLAUME!P22="ASTREINTE","-" &amp; DAY(GUILLAUME!B22),"")
&amp; IF(GUILLAUME!P23="ASTREINTE","-" &amp; DAY(GUILLAUME!B23),"")
&amp; IF(GUILLAUME!P29="ASTREINTE","-" &amp; DAY(GUILLAUME!B29),"")
&amp; IF(GUILLAUME!P30="ASTREINTE","-" &amp; DAY(GUILLAUME!B30),"")</f>
        <v/>
      </c>
      <c r="H11" s="211">
        <f>COUNTIF(GUILLAUME!P3:P37,"ASTREINTE")*40</f>
        <v>0</v>
      </c>
      <c r="I11" s="203"/>
      <c r="J11" s="203" t="str">
        <f>IF(GUILLAUME!P3="CONGE",DAY(GUILLAUME!B3)&amp;" -","")
&amp; IF(GUILLAUME!P4="CONGE","-" &amp; DAY(GUILLAUME!B4),"")
&amp; IF(GUILLAUME!P5="CONGE","-" &amp; DAY(GUILLAUME!B5),"")
&amp; IF(GUILLAUME!P6="CONGE","-" &amp; DAY(GUILLAUME!B6),"")
&amp; IF(GUILLAUME!P7="CONGE","-" &amp; DAY(GUILLAUME!B7),"")
&amp; IF(GUILLAUME!P8="CONGE","-" &amp; DAY(GUILLAUME!B8),"")
&amp; IF(GUILLAUME!P9="CONGE","-" &amp; DAY(GUILLAUME!B9),"")
&amp; IF(GUILLAUME!P10="CONGE","-" &amp; DAY(GUILLAUME!B10),"")
&amp; IF(GUILLAUME!P11="CONGE","-" &amp; DAY(GUILLAUME!B11),"")
&amp; IF(GUILLAUME!P12="CONGE","-" &amp; DAY(GUILLAUME!B12),"")
&amp; IF(GUILLAUME!P13="CONGE","-" &amp; DAY(GUILLAUME!B13),"")
&amp; IF(GUILLAUME!P14="CONGE","-" &amp; DAY(GUILLAUME!B14),"")
&amp; IF(GUILLAUME!P15="CONGE","-" &amp; DAY(GUILLAUME!B15),"")
&amp; IF(GUILLAUME!P16="CONGE","-" &amp; DAY(GUILLAUME!B16),"")
&amp; IF(GUILLAUME!P17="CONGE","-" &amp; DAY(GUILLAUME!B17),"")
&amp; IF(GUILLAUME!P18="CONGE","-" &amp; DAY(GUILLAUME!B18),"")
&amp; IF(GUILLAUME!P19="CONGE","-" &amp; DAY(GUILLAUME!B19),"")
&amp; IF(GUILLAUME!P20="CONGE","-" &amp; DAY(GUILLAUME!B20),"")
&amp; IF(GUILLAUME!P21="CONGE","-" &amp; DAY(GUILLAUME!B21),"")
&amp; IF(GUILLAUME!P22="CONGE","-" &amp; DAY(GUILLAUME!B22),"")
&amp; IF(GUILLAUME!P23="CONGE","-" &amp; DAY(GUILLAUME!B23),"")
&amp; IF(GUILLAUME!P24="CONGE","-" &amp; DAY(GUILLAUME!B24),"")
&amp; IF(GUILLAUME!P25="CONGE","-" &amp; DAY(GUILLAUME!B25),"")
&amp; IF(GUILLAUME!P26="CONGE","-" &amp; DAY(GUILLAUME!B26),"")
&amp; IF(GUILLAUME!P27="CONGE","-" &amp; DAY(GUILLAUME!B27),"")
&amp; IF(GUILLAUME!P28="CONGE","-" &amp; DAY(GUILLAUME!B28),"")
&amp; IF(GUILLAUME!P29="CONGE","-" &amp; DAY(GUILLAUME!B29),"")
&amp; IF(GUILLAUME!P30="CONGE","-" &amp; DAY(GUILLAUME!B30),"")
&amp; IF(GUILLAUME!P31="CONGE","-" &amp; DAY(GUILLAUME!B31),"")
&amp; IF(GUILLAUME!P32="CONGE","-" &amp; DAY(GUILLAUME!B32),"")
&amp; IF(GUILLAUME!P33="CONGE","-" &amp; DAY(GUILLAUME!B33),"")
&amp; IF(GUILLAUME!P34="CONGE","-" &amp; DAY(GUILLAUME!B34),"")
&amp; IF(GUILLAUME!P35="CONGE","-" &amp; DAY(GUILLAUME!B35),"")
&amp; IF(GUILLAUME!P36="CONGE","-" &amp; DAY(GUILLAUME!B36),"")
&amp; IF(GUILLAUME!P37="CONGE","-" &amp; DAY(GUILLAUME!B37),"")</f>
        <v/>
      </c>
      <c r="K11" s="203"/>
      <c r="L11" s="203" t="str">
        <f>IF(GUILLAUME!P3="ABSENCE",DAY(GUILLAUME!B3)&amp;" -","")
&amp; IF(GUILLAUME!P4="ABSENCE","-" &amp; DAY(GUILLAUME!B4),"")
&amp; IF(GUILLAUME!P5="ABSENCE","-" &amp; DAY(GUILLAUME!B5),"")
&amp; IF(GUILLAUME!P6="ABSENCE","-" &amp; DAY(GUILLAUME!B6),"")
&amp; IF(GUILLAUME!P7="ABSENCE","-" &amp; DAY(GUILLAUME!B7),"")
&amp; IF(GUILLAUME!P8="ABSENCE","-" &amp; DAY(GUILLAUME!B8),"")
&amp; IF(GUILLAUME!P9="ABSENCE","-" &amp; DAY(GUILLAUME!B9),"")
&amp; IF(GUILLAUME!P10="ABSENCE","-" &amp; DAY(GUILLAUME!B10),"")
&amp; IF(GUILLAUME!P11="ABSENCE","-" &amp; DAY(GUILLAUME!B11),"")
&amp; IF(GUILLAUME!P12="ABSENCE","-" &amp; DAY(GUILLAUME!B12),"")
&amp; IF(GUILLAUME!P13="ABSENCE","-" &amp; DAY(GUILLAUME!B13),"")
&amp; IF(GUILLAUME!P14="ABSENCE","-" &amp; DAY(GUILLAUME!B14),"")
&amp; IF(GUILLAUME!P15="ABSENCE","-" &amp; DAY(GUILLAUME!B15),"")
&amp; IF(GUILLAUME!P16="ABSENCE","-" &amp; DAY(GUILLAUME!B16),"")
&amp; IF(GUILLAUME!P17="ABSENCE","-" &amp; DAY(GUILLAUME!B17),"")
&amp; IF(GUILLAUME!P18="ABSENCE","-" &amp; DAY(GUILLAUME!B18),"")
&amp; IF(GUILLAUME!P19="ABSENCE","-" &amp; DAY(GUILLAUME!B19),"")
&amp; IF(GUILLAUME!P20="ABSENCE","-" &amp; DAY(GUILLAUME!B20),"")
&amp; IF(GUILLAUME!P21="ABSENCE","-" &amp; DAY(GUILLAUME!B21),"")
&amp; IF(GUILLAUME!P22="ABSENCE","-" &amp; DAY(GUILLAUME!B22),"")
&amp; IF(GUILLAUME!P23="ABSENCE","-" &amp; DAY(GUILLAUME!B23),"")
&amp; IF(GUILLAUME!P24="ABSENCE","-" &amp; DAY(GUILLAUME!B24),"")
&amp; IF(GUILLAUME!P25="ABSENCE","-" &amp; DAY(GUILLAUME!B25),"")
&amp; IF(GUILLAUME!P26="ABSENCE","-" &amp; DAY(GUILLAUME!B26),"")
&amp; IF(GUILLAUME!P27="ABSENCE","-" &amp; DAY(GUILLAUME!B27),"")
&amp; IF(GUILLAUME!P28="ABSENCE","-" &amp; DAY(GUILLAUME!B28),"")
&amp; IF(GUILLAUME!P29="ABSENCE","-" &amp; DAY(GUILLAUME!B29),"")
&amp; IF(GUILLAUME!P30="ABSENCE","-" &amp; DAY(GUILLAUME!B30),"")
&amp; IF(GUILLAUME!P31="ABSENCE","-" &amp; DAY(GUILLAUME!B31),"")
&amp; IF(GUILLAUME!P32="ABSENCE","-" &amp; DAY(GUILLAUME!B32),"")
&amp; IF(GUILLAUME!P33="ABSENCE","-" &amp; DAY(GUILLAUME!B33),"")
&amp; IF(GUILLAUME!P34="ABSENCE","-" &amp; DAY(GUILLAUME!B34),"")
&amp; IF(GUILLAUME!P35="ABSENCE","-" &amp; DAY(GUILLAUME!B35),"")
&amp; IF(GUILLAUME!P36="ABSENCE","-" &amp; DAY(GUILLAUME!B36),"")
&amp; IF(GUILLAUME!P37="ABSENCE","-" &amp; DAY(GUILLAUME!B37),"")</f>
        <v/>
      </c>
      <c r="M11" s="203" t="str">
        <f>IF(GUILLAUME!Q3="ABSENCE",DAY(GUILLAUME!C3)&amp;" -","")
&amp; IF(GUILLAUME!Q4="ABSENCE","-" &amp; DAY(GUILLAUME!C4),"")
&amp; IF(GUILLAUME!Q5="ABSENCE","-" &amp; DAY(GUILLAUME!C5),"")
&amp; IF(GUILLAUME!Q6="ABSENCE","-" &amp; DAY(GUILLAUME!C6),"")
&amp; IF(GUILLAUME!Q7="ABSENCE","-" &amp; DAY(GUILLAUME!C7),"")
&amp; IF(GUILLAUME!Q8="ABSENCE","-" &amp; DAY(GUILLAUME!C8),"")
&amp; IF(GUILLAUME!Q9="ABSENCE","-" &amp; DAY(GUILLAUME!C9),"")
&amp; IF(GUILLAUME!Q10="ABSENCE","-" &amp; DAY(GUILLAUME!C10),"")
&amp; IF(GUILLAUME!Q11="ABSENCE","-" &amp; DAY(GUILLAUME!C11),"")
&amp; IF(GUILLAUME!Q12="ABSENCE","-" &amp; DAY(GUILLAUME!C12),"")
&amp; IF(GUILLAUME!Q13="ABSENCE","-" &amp; DAY(GUILLAUME!C13),"")
&amp; IF(GUILLAUME!Q14="ABSENCE","-" &amp; DAY(GUILLAUME!C14),"")
&amp; IF(GUILLAUME!Q15="ABSENCE","-" &amp; DAY(GUILLAUME!C15),"")
&amp; IF(GUILLAUME!Q16="ABSENCE","-" &amp; DAY(GUILLAUME!C16),"")
&amp; IF(GUILLAUME!Q17="ABSENCE","-" &amp; DAY(GUILLAUME!C17),"")
&amp; IF(GUILLAUME!Q18="ABSENCE","-" &amp; DAY(GUILLAUME!C18),"")
&amp; IF(GUILLAUME!Q19="ABSENCE","-" &amp; DAY(GUILLAUME!C19),"")
&amp; IF(GUILLAUME!Q20="ABSENCE","-" &amp; DAY(GUILLAUME!C20),"")
&amp; IF(GUILLAUME!Q21="ABSENCE","-" &amp; DAY(GUILLAUME!C21),"")
&amp; IF(GUILLAUME!Q22="ABSENCE","-" &amp; DAY(GUILLAUME!C22),"")
&amp; IF(GUILLAUME!Q23="ABSENCE","-" &amp; DAY(GUILLAUME!C23),"")
&amp; IF(GUILLAUME!Q24="ABSENCE","-" &amp; DAY(GUILLAUME!C24),"")
&amp; IF(GUILLAUME!Q25="ABSENCE","-" &amp; DAY(GUILLAUME!C25),"")
&amp; IF(GUILLAUME!Q26="ABSENCE","-" &amp; DAY(GUILLAUME!C26),"")
&amp; IF(GUILLAUME!Q27="ABSENCE","-" &amp; DAY(GUILLAUME!C27),"")
&amp; IF(GUILLAUME!Q28="ABSENCE","-" &amp; DAY(GUILLAUME!C28),"")
&amp; IF(GUILLAUME!Q29="ABSENCE","-" &amp; DAY(GUILLAUME!C29),"")
&amp; IF(GUILLAUME!Q30="ABSENCE","-" &amp; DAY(GUILLAUME!C30),"")
&amp; IF(GUILLAUME!Q31="ABSENCE","-" &amp; DAY(GUILLAUME!C31),"")
&amp; IF(GUILLAUME!Q32="ABSENCE","-" &amp; DAY(GUILLAUME!C32),"")
&amp; IF(GUILLAUME!Q33="ABSENCE","-" &amp; DAY(GUILLAUME!C33),"")
&amp; IF(GUILLAUME!Q34="ABSENCE","-" &amp; DAY(GUILLAUME!C34),"")
&amp; IF(GUILLAUME!Q35="ABSENCE","-" &amp; DAY(GUILLAUME!C35),"")
&amp; IF(GUILLAUME!Q36="ABSENCE","-" &amp; DAY(GUILLAUME!C36),"")
&amp; IF(GUILLAUME!Q37="ABSENCE","-" &amp; DAY(GUILLAUME!C37),"")</f>
        <v/>
      </c>
      <c r="N11" s="381"/>
      <c r="O11" s="380"/>
      <c r="P11" s="380"/>
      <c r="Q11" s="380"/>
      <c r="R11" s="380"/>
      <c r="S11" s="380"/>
    </row>
    <row r="12" spans="1:19" ht="25.5" customHeight="1" x14ac:dyDescent="0.25">
      <c r="A12" s="207" t="s">
        <v>62</v>
      </c>
      <c r="B12" s="203"/>
      <c r="C12" s="211">
        <f ca="1">PATRICK!D1</f>
        <v>0</v>
      </c>
      <c r="D12" s="211">
        <f ca="1">PATRICK!G1</f>
        <v>0</v>
      </c>
      <c r="E12" s="211">
        <f ca="1">ROUND(GUILLAUME!O1*4,0)/4</f>
        <v>0</v>
      </c>
      <c r="F12" s="211">
        <f>ROUND(GUILLAUME!K1*4,0)/4</f>
        <v>0</v>
      </c>
      <c r="G12" s="211" t="str">
        <f>IF(PATRICK!P8="ASTREINTE",DAY(PATRICK!B8),"")
&amp; IF(PATRICK!P9="ASTREINTE","-" &amp; DAY(PATRICK!B9),"")
&amp; IF(PATRICK!P15="ASTREINTE","-" &amp; DAY(PATRICK!B15),"")
&amp; IF(PATRICK!P16="ASTREINTE","-" &amp; DAY(PATRICK!B16),"")
&amp; IF(PATRICK!P22="ASTREINTE","-" &amp; DAY(PATRICK!B22),"")
&amp; IF(PATRICK!P23="ASTREINTE","-" &amp; DAY(PATRICK!B23),"")
&amp; IF(PATRICK!P29="ASTREINTE","-" &amp; DAY(PATRICK!B29),"")
&amp; IF(PATRICK!P30="ASTREINTE","-" &amp; DAY(PATRICK!B30),"")</f>
        <v/>
      </c>
      <c r="H12" s="211">
        <f>COUNTIF(PATRICK!P3:P37,"ASTREINTE")*40</f>
        <v>0</v>
      </c>
      <c r="I12" s="203"/>
      <c r="J12" s="203" t="str">
        <f>IF(PATRICK!P3="CONGE",DAY(PATRICK!B3)&amp;" -","")
&amp; IF(PATRICK!P4="CONGE","-" &amp; DAY(PATRICK!B4),"")
&amp; IF(PATRICK!P5="CONGE","-" &amp; DAY(PATRICK!B5),"")
&amp; IF(PATRICK!P6="CONGE","-" &amp; DAY(PATRICK!B6),"")
&amp; IF(PATRICK!P7="CONGE","-" &amp; DAY(PATRICK!B7),"")
&amp; IF(PATRICK!P8="CONGE","-" &amp; DAY(PATRICK!B8),"")
&amp; IF(PATRICK!P9="CONGE","-" &amp; DAY(PATRICK!B9),"")
&amp; IF(PATRICK!P10="CONGE","-" &amp; DAY(PATRICK!B10),"")
&amp; IF(PATRICK!P11="CONGE","-" &amp; DAY(PATRICK!B11),"")
&amp; IF(PATRICK!P12="CONGE","-" &amp; DAY(PATRICK!B12),"")
&amp; IF(PATRICK!P13="CONGE","-" &amp; DAY(PATRICK!B13),"")
&amp; IF(PATRICK!P14="CONGE","-" &amp; DAY(PATRICK!B14),"")
&amp; IF(PATRICK!P15="CONGE","-" &amp; DAY(PATRICK!B15),"")
&amp; IF(PATRICK!P16="CONGE","-" &amp; DAY(PATRICK!B16),"")
&amp; IF(PATRICK!P17="CONGE","-" &amp; DAY(PATRICK!B17),"")
&amp; IF(PATRICK!P18="CONGE","-" &amp; DAY(PATRICK!B18),"")
&amp; IF(PATRICK!P19="CONGE","-" &amp; DAY(PATRICK!B19),"")
&amp; IF(PATRICK!P20="CONGE","-" &amp; DAY(PATRICK!B20),"")
&amp; IF(PATRICK!P21="CONGE","-" &amp; DAY(PATRICK!B21),"")
&amp; IF(PATRICK!P22="CONGE","-" &amp; DAY(PATRICK!B22),"")
&amp; IF(PATRICK!P23="CONGE","-" &amp; DAY(PATRICK!B23),"")
&amp; IF(PATRICK!P24="CONGE","-" &amp; DAY(PATRICK!B24),"")
&amp; IF(PATRICK!P25="CONGE","-" &amp; DAY(PATRICK!B25),"")
&amp; IF(PATRICK!P26="CONGE","-" &amp; DAY(PATRICK!B26),"")
&amp; IF(PATRICK!P27="CONGE","-" &amp; DAY(PATRICK!B27),"")
&amp; IF(PATRICK!P28="CONGE","-" &amp; DAY(PATRICK!B28),"")
&amp; IF(PATRICK!P29="CONGE","-" &amp; DAY(PATRICK!B29),"")
&amp; IF(PATRICK!P30="CONGE","-" &amp; DAY(PATRICK!B30),"")
&amp; IF(PATRICK!P31="CONGE","-" &amp; DAY(PATRICK!B31),"")
&amp; IF(PATRICK!P32="CONGE","-" &amp; DAY(PATRICK!B32),"")
&amp; IF(PATRICK!P33="CONGE","-" &amp; DAY(PATRICK!B33),"")
&amp; IF(PATRICK!P34="CONGE","-" &amp; DAY(PATRICK!B34),"")
&amp; IF(PATRICK!P35="CONGE","-" &amp; DAY(PATRICK!B35),"")
&amp; IF(PATRICK!P36="CONGE","-" &amp; DAY(PATRICK!B36),"")
&amp; IF(PATRICK!P37="CONGE","-" &amp; DAY(PATRICK!B37),"")</f>
        <v/>
      </c>
      <c r="K12" s="203"/>
      <c r="L12" s="203" t="str">
        <f>IF(PATRICK!P3="ABSENCE",DAY(PATRICK!B3)&amp;" -","")
&amp; IF(PATRICK!P4="ABSENCE","-" &amp; DAY(PATRICK!B4),"")
&amp; IF(PATRICK!P5="ABSENCE","-" &amp; DAY(PATRICK!B5),"")
&amp; IF(PATRICK!P6="ABSENCE","-" &amp; DAY(PATRICK!B6),"")
&amp; IF(PATRICK!P7="ABSENCE","-" &amp; DAY(PATRICK!B7),"")
&amp; IF(PATRICK!P8="ABSENCE","-" &amp; DAY(PATRICK!B8),"")
&amp; IF(PATRICK!P9="ABSENCE","-" &amp; DAY(PATRICK!B9),"")
&amp; IF(PATRICK!P10="ABSENCE","-" &amp; DAY(PATRICK!B10),"")
&amp; IF(PATRICK!P11="ABSENCE","-" &amp; DAY(PATRICK!B11),"")
&amp; IF(PATRICK!P12="ABSENCE","-" &amp; DAY(PATRICK!B12),"")
&amp; IF(PATRICK!P13="ABSENCE","-" &amp; DAY(PATRICK!B13),"")
&amp; IF(PATRICK!P14="ABSENCE","-" &amp; DAY(PATRICK!B14),"")
&amp; IF(PATRICK!P15="ABSENCE","-" &amp; DAY(PATRICK!B15),"")
&amp; IF(PATRICK!P16="ABSENCE","-" &amp; DAY(PATRICK!B16),"")
&amp; IF(PATRICK!P17="ABSENCE","-" &amp; DAY(PATRICK!B17),"")
&amp; IF(PATRICK!P18="ABSENCE","-" &amp; DAY(PATRICK!B18),"")
&amp; IF(PATRICK!P19="ABSENCE","-" &amp; DAY(PATRICK!B19),"")
&amp; IF(PATRICK!P20="ABSENCE","-" &amp; DAY(PATRICK!B20),"")
&amp; IF(PATRICK!P21="ABSENCE","-" &amp; DAY(PATRICK!B21),"")
&amp; IF(PATRICK!P22="ABSENCE","-" &amp; DAY(PATRICK!B22),"")
&amp; IF(PATRICK!P23="ABSENCE","-" &amp; DAY(PATRICK!B23),"")
&amp; IF(PATRICK!P24="ABSENCE","-" &amp; DAY(PATRICK!B24),"")
&amp; IF(PATRICK!P25="ABSENCE","-" &amp; DAY(PATRICK!B25),"")
&amp; IF(PATRICK!P26="ABSENCE","-" &amp; DAY(PATRICK!B26),"")
&amp; IF(PATRICK!P27="ABSENCE","-" &amp; DAY(PATRICK!B27),"")
&amp; IF(PATRICK!P28="ABSENCE","-" &amp; DAY(PATRICK!B28),"")
&amp; IF(PATRICK!P29="ABSENCE","-" &amp; DAY(PATRICK!B29),"")
&amp; IF(PATRICK!P30="ABSENCE","-" &amp; DAY(PATRICK!B30),"")
&amp; IF(PATRICK!P31="ABSENCE","-" &amp; DAY(PATRICK!B31),"")
&amp; IF(PATRICK!P32="ABSENCE","-" &amp; DAY(PATRICK!B32),"")
&amp; IF(PATRICK!P33="ABSENCE","-" &amp; DAY(PATRICK!B33),"")
&amp; IF(PATRICK!P34="ABSENCE","-" &amp; DAY(PATRICK!B34),"")
&amp; IF(PATRICK!P35="ABSENCE","-" &amp; DAY(PATRICK!B35),"")
&amp; IF(PATRICK!P36="ABSENCE","-" &amp; DAY(PATRICK!B36),"")
&amp; IF(PATRICK!P37="ABSENCE","-" &amp; DAY(PATRICK!B37),"")</f>
        <v/>
      </c>
      <c r="M12" s="203" t="str">
        <f>IF(PATRICK!Q3="ABSENCE",DAY(PATRICK!C3)&amp;" -","")
&amp; IF(PATRICK!Q4="ABSENCE","-" &amp; DAY(PATRICK!C4),"")
&amp; IF(PATRICK!Q5="ABSENCE","-" &amp; DAY(PATRICK!C5),"")
&amp; IF(PATRICK!Q6="ABSENCE","-" &amp; DAY(PATRICK!C6),"")
&amp; IF(PATRICK!Q7="ABSENCE","-" &amp; DAY(PATRICK!C7),"")
&amp; IF(PATRICK!Q8="ABSENCE","-" &amp; DAY(PATRICK!C8),"")
&amp; IF(PATRICK!Q9="ABSENCE","-" &amp; DAY(PATRICK!C9),"")
&amp; IF(PATRICK!Q10="ABSENCE","-" &amp; DAY(PATRICK!C10),"")
&amp; IF(PATRICK!Q11="ABSENCE","-" &amp; DAY(PATRICK!C11),"")
&amp; IF(PATRICK!Q12="ABSENCE","-" &amp; DAY(PATRICK!C12),"")
&amp; IF(PATRICK!Q13="ABSENCE","-" &amp; DAY(PATRICK!C13),"")
&amp; IF(PATRICK!Q14="ABSENCE","-" &amp; DAY(PATRICK!C14),"")
&amp; IF(PATRICK!Q15="ABSENCE","-" &amp; DAY(PATRICK!C15),"")
&amp; IF(PATRICK!Q16="ABSENCE","-" &amp; DAY(PATRICK!C16),"")
&amp; IF(PATRICK!Q17="ABSENCE","-" &amp; DAY(PATRICK!C17),"")
&amp; IF(PATRICK!Q18="ABSENCE","-" &amp; DAY(PATRICK!C18),"")
&amp; IF(PATRICK!Q19="ABSENCE","-" &amp; DAY(PATRICK!C19),"")
&amp; IF(PATRICK!Q20="ABSENCE","-" &amp; DAY(PATRICK!C20),"")
&amp; IF(PATRICK!Q21="ABSENCE","-" &amp; DAY(PATRICK!C21),"")
&amp; IF(PATRICK!Q22="ABSENCE","-" &amp; DAY(PATRICK!C22),"")
&amp; IF(PATRICK!Q23="ABSENCE","-" &amp; DAY(PATRICK!C23),"")
&amp; IF(PATRICK!Q24="ABSENCE","-" &amp; DAY(PATRICK!C24),"")
&amp; IF(PATRICK!Q25="ABSENCE","-" &amp; DAY(PATRICK!C25),"")
&amp; IF(PATRICK!Q26="ABSENCE","-" &amp; DAY(PATRICK!C26),"")
&amp; IF(PATRICK!Q27="ABSENCE","-" &amp; DAY(PATRICK!C27),"")
&amp; IF(PATRICK!Q28="ABSENCE","-" &amp; DAY(PATRICK!C28),"")
&amp; IF(PATRICK!Q29="ABSENCE","-" &amp; DAY(PATRICK!C29),"")
&amp; IF(PATRICK!Q30="ABSENCE","-" &amp; DAY(PATRICK!C30),"")
&amp; IF(PATRICK!Q31="ABSENCE","-" &amp; DAY(PATRICK!C31),"")
&amp; IF(PATRICK!Q32="ABSENCE","-" &amp; DAY(PATRICK!C32),"")
&amp; IF(PATRICK!Q33="ABSENCE","-" &amp; DAY(PATRICK!C33),"")
&amp; IF(PATRICK!Q34="ABSENCE","-" &amp; DAY(PATRICK!C34),"")
&amp; IF(PATRICK!Q35="ABSENCE","-" &amp; DAY(PATRICK!C35),"")
&amp; IF(PATRICK!Q36="ABSENCE","-" &amp; DAY(PATRICK!C36),"")
&amp; IF(PATRICK!Q37="ABSENCE","-" &amp; DAY(PATRICK!C37),"")</f>
        <v/>
      </c>
      <c r="N12" s="381"/>
      <c r="O12" s="380"/>
      <c r="P12" s="380"/>
      <c r="Q12" s="380"/>
      <c r="R12" s="380"/>
      <c r="S12" s="380"/>
    </row>
    <row r="13" spans="1:19" ht="25.5" customHeight="1" x14ac:dyDescent="0.25">
      <c r="A13" s="208" t="s">
        <v>63</v>
      </c>
      <c r="B13" s="203"/>
      <c r="C13" s="211">
        <f ca="1">ROUND(REMY!D1*4,0)/4</f>
        <v>6</v>
      </c>
      <c r="D13" s="211">
        <f ca="1">ROUND(REMY!G1*4,0)/4</f>
        <v>0</v>
      </c>
      <c r="E13" s="211">
        <f ca="1">ROUND(REMY!O1*4,0)/4</f>
        <v>0</v>
      </c>
      <c r="F13" s="211">
        <f>ROUND(REMY!K1*4,0)/4</f>
        <v>0.25</v>
      </c>
      <c r="G13" s="211" t="str">
        <f>IF(REMY!P8="ASTREINTE",DAY(REMY!B8),"")
&amp; IF(REMY!P9="ASTREINTE","-" &amp; DAY(REMY!B9),"")
&amp; IF(REMY!P15="ASTREINTE","-" &amp; DAY(REMY!B15),"")
&amp; IF(REMY!P16="ASTREINTE","-" &amp; DAY(REMY!B16),"")
&amp; IF(REMY!P22="ASTREINTE","-" &amp; DAY(REMY!B22),"")
&amp; IF(REMY!P23="ASTREINTE","-" &amp; DAY(REMY!B23),"")
&amp; IF(REMY!P29="ASTREINTE","-" &amp; DAY(REMY!B29),"")
&amp; IF(REMY!P30="ASTREINTE","-" &amp; DAY(REMY!B30),"")</f>
        <v/>
      </c>
      <c r="H13" s="211">
        <f>COUNTIF(REMY!P3:P37,"ASTREINTE")*40</f>
        <v>0</v>
      </c>
      <c r="I13" s="203"/>
      <c r="J13" s="203" t="str">
        <f>IF(REMY!P3="CONGE",DAY(REMY!B3)&amp;" -","")
&amp; IF(REMY!P4="CONGE","-" &amp; DAY(REMY!B4),"")
&amp; IF(REMY!P5="CONGE","-" &amp; DAY(REMY!B5),"")
&amp; IF(REMY!P6="CONGE","-" &amp; DAY(REMY!B6),"")
&amp; IF(REMY!P7="CONGE","-" &amp; DAY(REMY!B7),"")
&amp; IF(REMY!P8="CONGE","-" &amp; DAY(REMY!B8),"")
&amp; IF(REMY!P9="CONGE","-" &amp; DAY(REMY!B9),"")
&amp; IF(REMY!P10="CONGE","-" &amp; DAY(REMY!B10),"")
&amp; IF(REMY!P11="CONGE","-" &amp; DAY(REMY!B11),"")
&amp; IF(REMY!P12="CONGE","-" &amp; DAY(REMY!B12),"")
&amp; IF(REMY!P13="CONGE","-" &amp; DAY(REMY!B13),"")
&amp; IF(REMY!P14="CONGE","-" &amp; DAY(REMY!B14),"")
&amp; IF(REMY!P15="CONGE","-" &amp; DAY(REMY!B15),"")
&amp; IF(REMY!P16="CONGE","-" &amp; DAY(REMY!B16),"")
&amp; IF(REMY!P17="CONGE","-" &amp; DAY(REMY!B17),"")
&amp; IF(REMY!P18="CONGE","-" &amp; DAY(REMY!B18),"")
&amp; IF(REMY!P19="CONGE","-" &amp; DAY(REMY!B19),"")
&amp; IF(REMY!P20="CONGE","-" &amp; DAY(REMY!B20),"")
&amp; IF(REMY!P21="CONGE","-" &amp; DAY(REMY!B21),"")
&amp; IF(REMY!P22="CONGE","-" &amp; DAY(REMY!B22),"")
&amp; IF(REMY!P23="CONGE","-" &amp; DAY(REMY!B23),"")
&amp; IF(REMY!P24="CONGE","-" &amp; DAY(REMY!B24),"")
&amp; IF(REMY!P25="CONGE","-" &amp; DAY(REMY!B25),"")
&amp; IF(REMY!P26="CONGE","-" &amp; DAY(REMY!B26),"")
&amp; IF(REMY!P27="CONGE","-" &amp; DAY(REMY!B27),"")
&amp; IF(REMY!P28="CONGE","-" &amp; DAY(REMY!B28),"")
&amp; IF(REMY!P29="CONGE","-" &amp; DAY(REMY!B29),"")
&amp; IF(REMY!P30="CONGE","-" &amp; DAY(REMY!B30),"")
&amp; IF(REMY!P31="CONGE","-" &amp; DAY(REMY!B31),"")
&amp; IF(REMY!P32="CONGE","-" &amp; DAY(REMY!B32),"")
&amp; IF(REMY!P33="CONGE","-" &amp; DAY(REMY!B33),"")
&amp; IF(REMY!P34="CONGE","-" &amp; DAY(REMY!B34),"")
&amp; IF(REMY!P35="CONGE","-" &amp; DAY(REMY!B35),"")
&amp; IF(REMY!P36="CONGE","-" &amp; DAY(REMY!B36),"")
&amp; IF(REMY!P37="CONGE","-" &amp; DAY(REMY!B37),"")</f>
        <v/>
      </c>
      <c r="K13" s="203"/>
      <c r="L13" s="203" t="str">
        <f>IF(REMY!P3="ABSENCE",DAY(REMY!B3)&amp;" -","")
&amp; IF(REMY!P4="ABSENCE","-" &amp; DAY(REMY!B4),"")
&amp; IF(REMY!P5="ABSENCE","-" &amp; DAY(REMY!B5),"")
&amp; IF(REMY!P6="ABSENCE","-" &amp; DAY(REMY!B6),"")
&amp; IF(REMY!P7="ABSENCE","-" &amp; DAY(REMY!B7),"")
&amp; IF(REMY!P8="ABSENCE","-" &amp; DAY(REMY!B8),"")
&amp; IF(REMY!P9="ABSENCE","-" &amp; DAY(REMY!B9),"")
&amp; IF(REMY!P10="ABSENCE","-" &amp; DAY(REMY!B10),"")
&amp; IF(REMY!P11="ABSENCE","-" &amp; DAY(REMY!B11),"")
&amp; IF(REMY!P12="ABSENCE","-" &amp; DAY(REMY!B12),"")
&amp; IF(REMY!P13="ABSENCE","-" &amp; DAY(REMY!B13),"")
&amp; IF(REMY!P14="ABSENCE","-" &amp; DAY(REMY!B14),"")
&amp; IF(REMY!P15="ABSENCE","-" &amp; DAY(REMY!B15),"")
&amp; IF(REMY!P16="ABSENCE","-" &amp; DAY(REMY!B16),"")
&amp; IF(REMY!P17="ABSENCE","-" &amp; DAY(REMY!B17),"")
&amp; IF(REMY!P18="ABSENCE","-" &amp; DAY(REMY!B18),"")
&amp; IF(REMY!P19="ABSENCE","-" &amp; DAY(REMY!B19),"")
&amp; IF(REMY!P20="ABSENCE","-" &amp; DAY(REMY!B20),"")
&amp; IF(REMY!P21="ABSENCE","-" &amp; DAY(REMY!B21),"")
&amp; IF(REMY!P22="ABSENCE","-" &amp; DAY(REMY!B22),"")
&amp; IF(REMY!P23="ABSENCE","-" &amp; DAY(REMY!B23),"")
&amp; IF(REMY!P24="ABSENCE","-" &amp; DAY(REMY!B24),"")
&amp; IF(REMY!P25="ABSENCE","-" &amp; DAY(REMY!B25),"")
&amp; IF(REMY!P26="ABSENCE","-" &amp; DAY(REMY!B26),"")
&amp; IF(REMY!P27="ABSENCE","-" &amp; DAY(REMY!B27),"")
&amp; IF(REMY!P28="ABSENCE","-" &amp; DAY(REMY!B28),"")
&amp; IF(REMY!P29="ABSENCE","-" &amp; DAY(REMY!B29),"")
&amp; IF(REMY!P30="ABSENCE","-" &amp; DAY(REMY!B30),"")
&amp; IF(REMY!P31="ABSENCE","-" &amp; DAY(REMY!B31),"")
&amp; IF(REMY!P32="ABSENCE","-" &amp; DAY(REMY!B32),"")
&amp; IF(REMY!P33="ABSENCE","-" &amp; DAY(REMY!B33),"")
&amp; IF(REMY!P34="ABSENCE","-" &amp; DAY(REMY!B34),"")
&amp; IF(REMY!P35="ABSENCE","-" &amp; DAY(REMY!B35),"")
&amp; IF(REMY!P36="ABSENCE","-" &amp; DAY(REMY!B36),"")
&amp; IF(REMY!P37="ABSENCE","-" &amp; DAY(REMY!B37),"")</f>
        <v/>
      </c>
      <c r="M13" s="203" t="str">
        <f>IF(REMY!Q3="ABSENCE",DAY(REMY!C3)&amp;" -","")
&amp; IF(REMY!Q4="ABSENCE","-" &amp; DAY(REMY!C4),"")
&amp; IF(REMY!Q5="ABSENCE","-" &amp; DAY(REMY!C5),"")
&amp; IF(REMY!Q6="ABSENCE","-" &amp; DAY(REMY!C6),"")
&amp; IF(REMY!Q7="ABSENCE","-" &amp; DAY(REMY!C7),"")
&amp; IF(REMY!Q8="ABSENCE","-" &amp; DAY(REMY!C8),"")
&amp; IF(REMY!Q9="ABSENCE","-" &amp; DAY(REMY!C9),"")
&amp; IF(REMY!Q10="ABSENCE","-" &amp; DAY(REMY!C10),"")
&amp; IF(REMY!Q11="ABSENCE","-" &amp; DAY(REMY!C11),"")
&amp; IF(REMY!Q12="ABSENCE","-" &amp; DAY(REMY!C12),"")
&amp; IF(REMY!Q13="ABSENCE","-" &amp; DAY(REMY!C13),"")
&amp; IF(REMY!Q14="ABSENCE","-" &amp; DAY(REMY!C14),"")
&amp; IF(REMY!Q15="ABSENCE","-" &amp; DAY(REMY!C15),"")
&amp; IF(REMY!Q16="ABSENCE","-" &amp; DAY(REMY!C16),"")
&amp; IF(REMY!Q17="ABSENCE","-" &amp; DAY(REMY!C17),"")
&amp; IF(REMY!Q18="ABSENCE","-" &amp; DAY(REMY!C18),"")
&amp; IF(REMY!Q19="ABSENCE","-" &amp; DAY(REMY!C19),"")
&amp; IF(REMY!Q20="ABSENCE","-" &amp; DAY(REMY!C20),"")
&amp; IF(REMY!Q21="ABSENCE","-" &amp; DAY(REMY!C21),"")
&amp; IF(REMY!Q22="ABSENCE","-" &amp; DAY(REMY!C22),"")
&amp; IF(REMY!Q23="ABSENCE","-" &amp; DAY(REMY!C23),"")
&amp; IF(REMY!Q24="ABSENCE","-" &amp; DAY(REMY!C24),"")
&amp; IF(REMY!Q25="ABSENCE","-" &amp; DAY(REMY!C25),"")
&amp; IF(REMY!Q26="ABSENCE","-" &amp; DAY(REMY!C26),"")
&amp; IF(REMY!Q27="ABSENCE","-" &amp; DAY(REMY!C27),"")
&amp; IF(REMY!Q28="ABSENCE","-" &amp; DAY(REMY!C28),"")
&amp; IF(REMY!Q29="ABSENCE","-" &amp; DAY(REMY!C29),"")
&amp; IF(REMY!Q30="ABSENCE","-" &amp; DAY(REMY!C30),"")
&amp; IF(REMY!Q31="ABSENCE","-" &amp; DAY(REMY!C31),"")
&amp; IF(REMY!Q32="ABSENCE","-" &amp; DAY(REMY!C32),"")
&amp; IF(REMY!Q33="ABSENCE","-" &amp; DAY(REMY!C33),"")
&amp; IF(REMY!Q34="ABSENCE","-" &amp; DAY(REMY!C34),"")
&amp; IF(REMY!Q35="ABSENCE","-" &amp; DAY(REMY!C35),"")
&amp; IF(REMY!Q36="ABSENCE","-" &amp; DAY(REMY!C36),"")
&amp; IF(REMY!Q37="ABSENCE","-" &amp; DAY(REMY!C37),"")</f>
        <v/>
      </c>
      <c r="N13" s="381"/>
      <c r="O13" s="380"/>
      <c r="P13" s="380"/>
      <c r="Q13" s="380"/>
      <c r="R13" s="380"/>
      <c r="S13" s="380"/>
    </row>
    <row r="14" spans="1:19" ht="25.5" customHeight="1" x14ac:dyDescent="0.25">
      <c r="A14" s="207" t="s">
        <v>64</v>
      </c>
      <c r="B14" s="203"/>
      <c r="C14" s="211">
        <f ca="1">ROUND(PATRICE!D1*4,0)/4</f>
        <v>4.5</v>
      </c>
      <c r="D14" s="211">
        <f ca="1">ROUND(PATRICE!G1*4,0)/4</f>
        <v>0</v>
      </c>
      <c r="E14" s="211">
        <f ca="1">ROUND(PATRICE!O1*4,0)/4</f>
        <v>0</v>
      </c>
      <c r="F14" s="211">
        <f>ROUND(PATRICE!K1*4,0)/4</f>
        <v>1</v>
      </c>
      <c r="G14" s="211" t="str">
        <f>IF(PATRICE!P8="ASTREINTE",DAY(PATRICE!B8),"")
&amp; IF(PATRICE!P9="ASTREINTE","-" &amp; DAY(PATRICE!B9),"")
&amp; IF(PATRICE!P15="ASTREINTE","-" &amp; DAY(PATRICE!B15),"")
&amp; IF(PATRICE!P16="ASTREINTE","-" &amp; DAY(PATRICE!B16),"")
&amp; IF(PATRICE!P22="ASTREINTE","-" &amp; DAY(PATRICE!B22),"")
&amp; IF(PATRICE!P23="ASTREINTE","-" &amp; DAY(PATRICE!B23),"")
&amp; IF(PATRICE!P29="ASTREINTE","-" &amp; DAY(PATRICE!B29),"")
&amp; IF(PATRICE!P30="ASTREINTE","-" &amp; DAY(PATRICE!B30),"")</f>
        <v>-15</v>
      </c>
      <c r="H14" s="211">
        <f>COUNTIF(PATRICE!P3:P37,"ASTREINTE")*40</f>
        <v>40</v>
      </c>
      <c r="I14" s="203"/>
      <c r="J14" s="203" t="str">
        <f>IF(PATRICE!P3="CONGE",DAY(PATRICE!B3)&amp;" -","")
&amp; IF(PATRICE!P4="CONGE","-" &amp; DAY(PATRICE!B4),"")
&amp; IF(PATRICE!P5="CONGE","-" &amp; DAY(PATRICE!B5),"")
&amp; IF(PATRICE!P6="CONGE","-" &amp; DAY(PATRICE!B6),"")
&amp; IF(PATRICE!P7="CONGE","-" &amp; DAY(PATRICE!B7),"")
&amp; IF(PATRICE!P8="CONGE","-" &amp; DAY(PATRICE!B8),"")
&amp; IF(PATRICE!P9="CONGE","-" &amp; DAY(PATRICE!B9),"")
&amp; IF(PATRICE!P10="CONGE","-" &amp; DAY(PATRICE!B10),"")
&amp; IF(PATRICE!P11="CONGE","-" &amp; DAY(PATRICE!B11),"")
&amp; IF(PATRICE!P12="CONGE","-" &amp; DAY(PATRICE!B12),"")
&amp; IF(PATRICE!P13="CONGE","-" &amp; DAY(PATRICE!B13),"")
&amp; IF(PATRICE!P14="CONGE","-" &amp; DAY(PATRICE!B14),"")
&amp; IF(PATRICE!P15="CONGE","-" &amp; DAY(PATRICE!B15),"")
&amp; IF(PATRICE!P16="CONGE","-" &amp; DAY(PATRICE!B16),"")
&amp; IF(PATRICE!P17="CONGE","-" &amp; DAY(PATRICE!B17),"")
&amp; IF(PATRICE!P18="CONGE","-" &amp; DAY(PATRICE!B18),"")
&amp; IF(PATRICE!P19="CONGE","-" &amp; DAY(PATRICE!B19),"")
&amp; IF(PATRICE!P20="CONGE","-" &amp; DAY(PATRICE!B20),"")
&amp; IF(PATRICE!P21="CONGE","-" &amp; DAY(PATRICE!B21),"")
&amp; IF(PATRICE!P22="CONGE","-" &amp; DAY(PATRICE!B22),"")
&amp; IF(PATRICE!P23="CONGE","-" &amp; DAY(PATRICE!B23),"")
&amp; IF(PATRICE!P24="CONGE","-" &amp; DAY(PATRICE!B24),"")
&amp; IF(PATRICE!P25="CONGE","-" &amp; DAY(PATRICE!B25),"")
&amp; IF(PATRICE!P26="CONGE","-" &amp; DAY(PATRICE!B26),"")
&amp; IF(PATRICE!P27="CONGE","-" &amp; DAY(PATRICE!B27),"")
&amp; IF(PATRICE!P28="CONGE","-" &amp; DAY(PATRICE!B28),"")
&amp; IF(PATRICE!P29="CONGE","-" &amp; DAY(PATRICE!B29),"")
&amp; IF(PATRICE!P30="CONGE","-" &amp; DAY(PATRICE!B30),"")
&amp; IF(PATRICE!P31="CONGE","-" &amp; DAY(PATRICE!B31),"")
&amp; IF(PATRICE!P32="CONGE","-" &amp; DAY(PATRICE!B32),"")
&amp; IF(PATRICE!P33="CONGE","-" &amp; DAY(PATRICE!B33),"")
&amp; IF(PATRICE!P34="CONGE","-" &amp; DAY(PATRICE!B34),"")
&amp; IF(PATRICE!P35="CONGE","-" &amp; DAY(PATRICE!B35),"")
&amp; IF(PATRICE!P36="CONGE","-" &amp; DAY(PATRICE!B36),"")
&amp; IF(PATRICE!P37="CONGE","-" &amp; DAY(PATRICE!B37),"")</f>
        <v/>
      </c>
      <c r="K14" s="203"/>
      <c r="L14" s="203" t="str">
        <f>IF(PATRICE!P3="ABSENCE",DAY(PATRICE!B3)&amp;" -","")
&amp; IF(PATRICE!P4="ABSENCE","-" &amp; DAY(PATRICE!B4),"")
&amp; IF(PATRICE!P5="ABSENCE","-" &amp; DAY(PATRICE!B5),"")
&amp; IF(PATRICE!P6="ABSENCE","-" &amp; DAY(PATRICE!B6),"")
&amp; IF(PATRICE!P7="ABSENCE","-" &amp; DAY(PATRICE!B7),"")
&amp; IF(PATRICE!P8="ABSENCE","-" &amp; DAY(PATRICE!B8),"")
&amp; IF(PATRICE!P9="ABSENCE","-" &amp; DAY(PATRICE!B9),"")
&amp; IF(PATRICE!P10="ABSENCE","-" &amp; DAY(PATRICE!B10),"")
&amp; IF(PATRICE!P11="ABSENCE","-" &amp; DAY(PATRICE!B11),"")
&amp; IF(PATRICE!P12="ABSENCE","-" &amp; DAY(PATRICE!B12),"")
&amp; IF(PATRICE!P13="ABSENCE","-" &amp; DAY(PATRICE!B13),"")
&amp; IF(PATRICE!P14="ABSENCE","-" &amp; DAY(PATRICE!B14),"")
&amp; IF(PATRICE!P15="ABSENCE","-" &amp; DAY(PATRICE!B15),"")
&amp; IF(PATRICE!P16="ABSENCE","-" &amp; DAY(PATRICE!B16),"")
&amp; IF(PATRICE!P17="ABSENCE","-" &amp; DAY(PATRICE!B17),"")
&amp; IF(PATRICE!P18="ABSENCE","-" &amp; DAY(PATRICE!B18),"")
&amp; IF(PATRICE!P19="ABSENCE","-" &amp; DAY(PATRICE!B19),"")
&amp; IF(PATRICE!P20="ABSENCE","-" &amp; DAY(PATRICE!B20),"")
&amp; IF(PATRICE!P21="ABSENCE","-" &amp; DAY(PATRICE!B21),"")
&amp; IF(PATRICE!P22="ABSENCE","-" &amp; DAY(PATRICE!B22),"")
&amp; IF(PATRICE!P23="ABSENCE","-" &amp; DAY(PATRICE!B23),"")
&amp; IF(PATRICE!P24="ABSENCE","-" &amp; DAY(PATRICE!B24),"")
&amp; IF(PATRICE!P25="ABSENCE","-" &amp; DAY(PATRICE!B25),"")
&amp; IF(PATRICE!P26="ABSENCE","-" &amp; DAY(PATRICE!B26),"")
&amp; IF(PATRICE!P27="ABSENCE","-" &amp; DAY(PATRICE!B27),"")
&amp; IF(PATRICE!P28="ABSENCE","-" &amp; DAY(PATRICE!B28),"")
&amp; IF(PATRICE!P29="ABSENCE","-" &amp; DAY(PATRICE!B29),"")
&amp; IF(PATRICE!P30="ABSENCE","-" &amp; DAY(PATRICE!B30),"")
&amp; IF(PATRICE!P31="ABSENCE","-" &amp; DAY(PATRICE!B31),"")
&amp; IF(PATRICE!P32="ABSENCE","-" &amp; DAY(PATRICE!B32),"")
&amp; IF(PATRICE!P33="ABSENCE","-" &amp; DAY(PATRICE!B33),"")
&amp; IF(PATRICE!P34="ABSENCE","-" &amp; DAY(PATRICE!B34),"")
&amp; IF(PATRICE!P35="ABSENCE","-" &amp; DAY(PATRICE!B35),"")
&amp; IF(PATRICE!P36="ABSENCE","-" &amp; DAY(PATRICE!B36),"")
&amp; IF(PATRICE!P37="ABSENCE","-" &amp; DAY(PATRICE!B37),"")</f>
        <v/>
      </c>
      <c r="M14" s="203" t="str">
        <f>IF(PATRICE!Q3="ABSENCE",DAY(PATRICE!C3)&amp;" -","")
&amp; IF(PATRICE!Q4="ABSENCE","-" &amp; DAY(PATRICE!C4),"")
&amp; IF(PATRICE!Q5="ABSENCE","-" &amp; DAY(PATRICE!C5),"")
&amp; IF(PATRICE!Q6="ABSENCE","-" &amp; DAY(PATRICE!C6),"")
&amp; IF(PATRICE!Q7="ABSENCE","-" &amp; DAY(PATRICE!C7),"")
&amp; IF(PATRICE!Q8="ABSENCE","-" &amp; DAY(PATRICE!C8),"")
&amp; IF(PATRICE!Q9="ABSENCE","-" &amp; DAY(PATRICE!C9),"")
&amp; IF(PATRICE!Q10="ABSENCE","-" &amp; DAY(PATRICE!C10),"")
&amp; IF(PATRICE!Q11="ABSENCE","-" &amp; DAY(PATRICE!C11),"")
&amp; IF(PATRICE!Q12="ABSENCE","-" &amp; DAY(PATRICE!C12),"")
&amp; IF(PATRICE!Q13="ABSENCE","-" &amp; DAY(PATRICE!C13),"")
&amp; IF(PATRICE!Q14="ABSENCE","-" &amp; DAY(PATRICE!C14),"")
&amp; IF(PATRICE!Q15="ABSENCE","-" &amp; DAY(PATRICE!C15),"")
&amp; IF(PATRICE!Q16="ABSENCE","-" &amp; DAY(PATRICE!C16),"")
&amp; IF(PATRICE!Q17="ABSENCE","-" &amp; DAY(PATRICE!C17),"")
&amp; IF(PATRICE!Q18="ABSENCE","-" &amp; DAY(PATRICE!C18),"")
&amp; IF(PATRICE!Q19="ABSENCE","-" &amp; DAY(PATRICE!C19),"")
&amp; IF(PATRICE!Q20="ABSENCE","-" &amp; DAY(PATRICE!C20),"")
&amp; IF(PATRICE!Q21="ABSENCE","-" &amp; DAY(PATRICE!C21),"")
&amp; IF(PATRICE!Q22="ABSENCE","-" &amp; DAY(PATRICE!C22),"")
&amp; IF(PATRICE!Q23="ABSENCE","-" &amp; DAY(PATRICE!C23),"")
&amp; IF(PATRICE!Q24="ABSENCE","-" &amp; DAY(PATRICE!C24),"")
&amp; IF(PATRICE!Q25="ABSENCE","-" &amp; DAY(PATRICE!C25),"")
&amp; IF(PATRICE!Q26="ABSENCE","-" &amp; DAY(PATRICE!C26),"")
&amp; IF(PATRICE!Q27="ABSENCE","-" &amp; DAY(PATRICE!C27),"")
&amp; IF(PATRICE!Q28="ABSENCE","-" &amp; DAY(PATRICE!C28),"")
&amp; IF(PATRICE!Q29="ABSENCE","-" &amp; DAY(PATRICE!C29),"")
&amp; IF(PATRICE!Q30="ABSENCE","-" &amp; DAY(PATRICE!C30),"")
&amp; IF(PATRICE!Q31="ABSENCE","-" &amp; DAY(PATRICE!C31),"")
&amp; IF(PATRICE!Q32="ABSENCE","-" &amp; DAY(PATRICE!C32),"")
&amp; IF(PATRICE!Q33="ABSENCE","-" &amp; DAY(PATRICE!C33),"")
&amp; IF(PATRICE!Q34="ABSENCE","-" &amp; DAY(PATRICE!C34),"")
&amp; IF(PATRICE!Q35="ABSENCE","-" &amp; DAY(PATRICE!C35),"")
&amp; IF(PATRICE!Q36="ABSENCE","-" &amp; DAY(PATRICE!C36),"")
&amp; IF(PATRICE!Q37="ABSENCE","-" &amp; DAY(PATRICE!C37),"")</f>
        <v/>
      </c>
      <c r="N14" s="381"/>
      <c r="O14" s="380"/>
      <c r="P14" s="380"/>
      <c r="Q14" s="380"/>
      <c r="R14" s="380"/>
      <c r="S14" s="380"/>
    </row>
    <row r="15" spans="1:19" ht="25.5" customHeight="1" x14ac:dyDescent="0.25">
      <c r="A15" s="206" t="s">
        <v>65</v>
      </c>
      <c r="B15" s="203"/>
      <c r="C15" s="211"/>
      <c r="D15" s="211"/>
      <c r="E15" s="211"/>
      <c r="F15" s="211"/>
      <c r="G15" s="211" t="str">
        <f>IF(MODELE!P8="ASTREINTE",DAY(MODELE!B8),"")
&amp; IF(MODELE!P9="ASTREINTE","-" &amp; DAY(MODELE!B9),"")
&amp; IF(MODELE!P15="ASTREINTE","-" &amp; DAY(MODELE!B15),"")
&amp; IF(MODELE!P16="ASTREINTE","-" &amp; DAY(MODELE!B16),"")
&amp; IF(MODELE!P22="ASTREINTE","-" &amp; DAY(MODELE!B22),"")
&amp; IF(MODELE!P23="ASTREINTE","-" &amp; DAY(MODELE!B23),"")
&amp; IF(MODELE!P29="ASTREINTE","-" &amp; DAY(MODELE!B29),"")
&amp; IF(MODELE!P30="ASTREINTE","-" &amp; DAY(MODELE!B30),"")</f>
        <v/>
      </c>
      <c r="H15" s="211"/>
      <c r="I15" s="203"/>
      <c r="J15" s="203"/>
      <c r="K15" s="203"/>
      <c r="L15" s="203"/>
      <c r="M15" s="203"/>
      <c r="N15" s="381"/>
      <c r="O15" s="380"/>
      <c r="P15" s="380"/>
      <c r="Q15" s="380"/>
      <c r="R15" s="380"/>
      <c r="S15" s="380"/>
    </row>
    <row r="16" spans="1:19" ht="25.5" customHeight="1" x14ac:dyDescent="0.25">
      <c r="A16" s="206" t="s">
        <v>66</v>
      </c>
      <c r="B16" s="203"/>
      <c r="C16" s="211"/>
      <c r="D16" s="211"/>
      <c r="E16" s="211"/>
      <c r="F16" s="211"/>
      <c r="G16" s="211"/>
      <c r="H16" s="211"/>
      <c r="I16" s="203"/>
      <c r="J16" s="203"/>
      <c r="K16" s="203"/>
      <c r="L16" s="203"/>
      <c r="M16" s="203"/>
      <c r="N16" s="381"/>
      <c r="O16" s="380"/>
      <c r="P16" s="380"/>
      <c r="Q16" s="380"/>
      <c r="R16" s="380"/>
      <c r="S16" s="380"/>
    </row>
    <row r="17" spans="1:19" ht="25.5" customHeight="1" x14ac:dyDescent="0.25">
      <c r="A17" s="208" t="s">
        <v>67</v>
      </c>
      <c r="B17" s="203"/>
      <c r="C17" s="211"/>
      <c r="D17" s="211"/>
      <c r="E17" s="211"/>
      <c r="F17" s="211"/>
      <c r="G17" s="211"/>
      <c r="H17" s="211"/>
      <c r="I17" s="203"/>
      <c r="J17" s="203"/>
      <c r="K17" s="203"/>
      <c r="L17" s="203"/>
      <c r="M17" s="203"/>
      <c r="N17" s="381"/>
      <c r="O17" s="380"/>
      <c r="P17" s="380"/>
      <c r="Q17" s="380"/>
      <c r="R17" s="380"/>
      <c r="S17" s="380"/>
    </row>
    <row r="18" spans="1:19" ht="25.5" customHeight="1" x14ac:dyDescent="0.25">
      <c r="A18" s="205" t="s">
        <v>68</v>
      </c>
      <c r="B18" s="203"/>
      <c r="C18" s="211"/>
      <c r="D18" s="211"/>
      <c r="E18" s="211"/>
      <c r="F18" s="211"/>
      <c r="G18" s="211"/>
      <c r="H18" s="211"/>
      <c r="I18" s="203"/>
      <c r="J18" s="203"/>
      <c r="K18" s="203"/>
      <c r="L18" s="203"/>
      <c r="M18" s="203"/>
      <c r="N18" s="381"/>
      <c r="O18" s="380"/>
      <c r="P18" s="380"/>
      <c r="Q18" s="380"/>
      <c r="R18" s="380"/>
      <c r="S18" s="380"/>
    </row>
    <row r="19" spans="1:19" ht="25.5" customHeight="1" x14ac:dyDescent="0.25">
      <c r="A19" s="205" t="s">
        <v>69</v>
      </c>
      <c r="B19" s="204"/>
      <c r="C19" s="211"/>
      <c r="D19" s="211"/>
      <c r="E19" s="211"/>
      <c r="F19" s="211"/>
      <c r="G19" s="211"/>
      <c r="H19" s="211"/>
      <c r="I19" s="203"/>
      <c r="J19" s="203"/>
      <c r="K19" s="203"/>
      <c r="L19" s="203"/>
      <c r="M19" s="214"/>
      <c r="N19" s="381"/>
      <c r="O19" s="380"/>
      <c r="P19" s="380"/>
      <c r="Q19" s="380"/>
      <c r="R19" s="380"/>
      <c r="S19" s="380"/>
    </row>
    <row r="20" spans="1:19" ht="25.5" customHeight="1" x14ac:dyDescent="0.25">
      <c r="A20" s="205" t="s">
        <v>70</v>
      </c>
      <c r="B20" s="203"/>
      <c r="C20" s="211"/>
      <c r="D20" s="211"/>
      <c r="E20" s="211"/>
      <c r="F20" s="211"/>
      <c r="G20" s="211"/>
      <c r="H20" s="211"/>
      <c r="I20" s="203"/>
      <c r="J20" s="203"/>
      <c r="K20" s="203"/>
      <c r="L20" s="203"/>
      <c r="M20" s="203"/>
    </row>
    <row r="21" spans="1:19" ht="25.5" customHeight="1" x14ac:dyDescent="0.25">
      <c r="A21" s="205" t="s">
        <v>71</v>
      </c>
      <c r="B21" s="203"/>
      <c r="C21" s="211"/>
      <c r="D21" s="211"/>
      <c r="E21" s="211"/>
      <c r="F21" s="211"/>
      <c r="G21" s="211"/>
      <c r="H21" s="211"/>
      <c r="I21" s="203"/>
      <c r="J21" s="203"/>
      <c r="K21" s="203"/>
      <c r="L21" s="203"/>
      <c r="M21" s="203"/>
    </row>
  </sheetData>
  <mergeCells count="15">
    <mergeCell ref="N4:S19"/>
    <mergeCell ref="A2:A3"/>
    <mergeCell ref="B2:B3"/>
    <mergeCell ref="C2:C3"/>
    <mergeCell ref="D2:D3"/>
    <mergeCell ref="E2:E3"/>
    <mergeCell ref="M2:M3"/>
    <mergeCell ref="J2:J3"/>
    <mergeCell ref="K2:K3"/>
    <mergeCell ref="L2:L3"/>
    <mergeCell ref="B1:L1"/>
    <mergeCell ref="F2:F3"/>
    <mergeCell ref="G2:G3"/>
    <mergeCell ref="H2:H3"/>
    <mergeCell ref="I2:I3"/>
  </mergeCells>
  <conditionalFormatting sqref="B4:L4 B20:L21 B19:J19 B6:L18 B5:H5 J5:L5">
    <cfRule type="cellIs" dxfId="6" priority="11" operator="greaterThan">
      <formula>0</formula>
    </cfRule>
    <cfRule type="containsBlanks" dxfId="5" priority="10">
      <formula>LEN(TRIM(B4))=0</formula>
    </cfRule>
  </conditionalFormatting>
  <conditionalFormatting sqref="M4:M18 M20:M21">
    <cfRule type="containsBlanks" dxfId="4" priority="8">
      <formula>LEN(TRIM(M4))=0</formula>
    </cfRule>
    <cfRule type="cellIs" dxfId="3" priority="9" operator="greaterThan">
      <formula>0</formula>
    </cfRule>
  </conditionalFormatting>
  <conditionalFormatting sqref="M19">
    <cfRule type="containsBlanks" dxfId="2" priority="4">
      <formula>LEN(TRIM(M19))=0</formula>
    </cfRule>
  </conditionalFormatting>
  <conditionalFormatting sqref="M19">
    <cfRule type="notContainsBlanks" dxfId="1" priority="2">
      <formula>LEN(TRIM(M19))&gt;0</formula>
    </cfRule>
    <cfRule type="containsBlanks" dxfId="0" priority="3">
      <formula>LEN(TRIM(M19))=0</formula>
    </cfRule>
  </conditionalFormatting>
  <pageMargins left="0.7" right="0.7"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2"/>
  <dimension ref="A1:B16"/>
  <sheetViews>
    <sheetView workbookViewId="0">
      <selection activeCell="B15" sqref="B15"/>
    </sheetView>
  </sheetViews>
  <sheetFormatPr baseColWidth="10" defaultColWidth="11.42578125" defaultRowHeight="15" x14ac:dyDescent="0.25"/>
  <cols>
    <col min="1" max="1" width="14.140625" style="3" bestFit="1" customWidth="1"/>
    <col min="2" max="2" width="14" style="3" bestFit="1" customWidth="1"/>
    <col min="3" max="16384" width="11.42578125" style="3"/>
  </cols>
  <sheetData>
    <row r="1" spans="1:2" x14ac:dyDescent="0.25">
      <c r="A1" s="1"/>
      <c r="B1" s="2">
        <f ca="1">YEAR(TODAY())</f>
        <v>2019</v>
      </c>
    </row>
    <row r="2" spans="1:2" x14ac:dyDescent="0.25">
      <c r="A2" s="4" t="s">
        <v>14</v>
      </c>
      <c r="B2" s="5">
        <f ca="1">DATE(B1,1,1)</f>
        <v>43466</v>
      </c>
    </row>
    <row r="3" spans="1:2" x14ac:dyDescent="0.25">
      <c r="A3" s="4" t="s">
        <v>15</v>
      </c>
      <c r="B3" s="5">
        <f ca="1">DATE(B1,4,26-MOD(11*MOD(B1,19)+INT(INT(B1/100)/4)+INT(8*(INT(B1/100)+11)/25)-INT(B1/100)+41,30)-INT((552-19*MOD(11*MOD(B1,19)+INT(INT(B1/100)/4)+INT(8*(INT(B1/100)+11)/25)-INT(B1/100)+41,30)+MOD(B1,19))/544)-MOD(MOD(50-MOD(11*MOD(B1,19)+INT(INT(B1/100)/4)+INT(8*(INT(B1/100)+11)/25)-INT(B1/100)+41,30)-INT((552-19*MOD(11*MOD(B1,19)+INT(INT(B1/100)/4)+INT(8*(INT(B1/100)+11)/25)-INT(B1/100)+41,30)+MOD(B1,19))/544),7)+MOD(MOD(9-2*MOD(INT(B1/100),4),7)+MOD(B1,100)+INT(MOD(B1,100)/4),7),7))</f>
        <v>43576</v>
      </c>
    </row>
    <row r="4" spans="1:2" x14ac:dyDescent="0.25">
      <c r="A4" s="4" t="s">
        <v>16</v>
      </c>
      <c r="B4" s="5">
        <f ca="1">B3+1</f>
        <v>43577</v>
      </c>
    </row>
    <row r="5" spans="1:2" x14ac:dyDescent="0.25">
      <c r="A5" s="4" t="s">
        <v>17</v>
      </c>
      <c r="B5" s="5">
        <f ca="1">DATE(B1,5,1)</f>
        <v>43586</v>
      </c>
    </row>
    <row r="6" spans="1:2" x14ac:dyDescent="0.25">
      <c r="A6" s="4" t="s">
        <v>18</v>
      </c>
      <c r="B6" s="5">
        <f ca="1">DATE(B1,5,8)</f>
        <v>43593</v>
      </c>
    </row>
    <row r="7" spans="1:2" x14ac:dyDescent="0.25">
      <c r="A7" s="4" t="s">
        <v>19</v>
      </c>
      <c r="B7" s="5">
        <f ca="1">IF(B5=B4+38,,B4+38)</f>
        <v>43615</v>
      </c>
    </row>
    <row r="8" spans="1:2" x14ac:dyDescent="0.25">
      <c r="A8" s="4" t="s">
        <v>20</v>
      </c>
      <c r="B8" s="5">
        <f ca="1">B3+49</f>
        <v>43625</v>
      </c>
    </row>
    <row r="9" spans="1:2" x14ac:dyDescent="0.25">
      <c r="A9" s="4" t="s">
        <v>21</v>
      </c>
      <c r="B9" s="5">
        <f ca="1">B8+1</f>
        <v>43626</v>
      </c>
    </row>
    <row r="10" spans="1:2" x14ac:dyDescent="0.25">
      <c r="A10" s="4" t="s">
        <v>22</v>
      </c>
      <c r="B10" s="5">
        <f ca="1">DATE(B1,7,14)</f>
        <v>43660</v>
      </c>
    </row>
    <row r="11" spans="1:2" x14ac:dyDescent="0.25">
      <c r="A11" s="4" t="s">
        <v>23</v>
      </c>
      <c r="B11" s="5">
        <f ca="1">DATE(B1,8,15)</f>
        <v>43692</v>
      </c>
    </row>
    <row r="12" spans="1:2" x14ac:dyDescent="0.25">
      <c r="A12" s="4" t="s">
        <v>24</v>
      </c>
      <c r="B12" s="5">
        <f ca="1">DATE(B1,11,1)</f>
        <v>43770</v>
      </c>
    </row>
    <row r="13" spans="1:2" x14ac:dyDescent="0.25">
      <c r="A13" s="4" t="s">
        <v>25</v>
      </c>
      <c r="B13" s="5">
        <f ca="1">DATE(B1,11,11)</f>
        <v>43780</v>
      </c>
    </row>
    <row r="14" spans="1:2" x14ac:dyDescent="0.25">
      <c r="A14" s="4" t="s">
        <v>26</v>
      </c>
      <c r="B14" s="6">
        <f ca="1">DATE(B1,12,25)</f>
        <v>43824</v>
      </c>
    </row>
    <row r="15" spans="1:2" x14ac:dyDescent="0.25">
      <c r="A15" s="4" t="s">
        <v>27</v>
      </c>
      <c r="B15" s="7"/>
    </row>
    <row r="16" spans="1:2" x14ac:dyDescent="0.25">
      <c r="A16" s="4" t="s">
        <v>28</v>
      </c>
      <c r="B16"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72</vt:i4>
      </vt:variant>
    </vt:vector>
  </HeadingPairs>
  <TitlesOfParts>
    <vt:vector size="86" baseType="lpstr">
      <vt:lpstr>MODELE</vt:lpstr>
      <vt:lpstr>BRICE</vt:lpstr>
      <vt:lpstr>PATRICK</vt:lpstr>
      <vt:lpstr>REMY</vt:lpstr>
      <vt:lpstr>ALEXANDRE</vt:lpstr>
      <vt:lpstr>THIERRY</vt:lpstr>
      <vt:lpstr>AYMERIC</vt:lpstr>
      <vt:lpstr>DANIEL</vt:lpstr>
      <vt:lpstr>PATRICE</vt:lpstr>
      <vt:lpstr>GABRIEL</vt:lpstr>
      <vt:lpstr>HENRI</vt:lpstr>
      <vt:lpstr>GUILLAUME</vt:lpstr>
      <vt:lpstr>VARIABLES</vt:lpstr>
      <vt:lpstr>Fériés</vt:lpstr>
      <vt:lpstr>ALEXANDRE!Fer</vt:lpstr>
      <vt:lpstr>AYMERIC!Fer</vt:lpstr>
      <vt:lpstr>BRICE!Fer</vt:lpstr>
      <vt:lpstr>DANIEL!Fer</vt:lpstr>
      <vt:lpstr>GABRIEL!Fer</vt:lpstr>
      <vt:lpstr>GUILLAUME!Fer</vt:lpstr>
      <vt:lpstr>HENRI!Fer</vt:lpstr>
      <vt:lpstr>MODELE!Fer</vt:lpstr>
      <vt:lpstr>PATRICE!Fer</vt:lpstr>
      <vt:lpstr>PATRICK!Fer</vt:lpstr>
      <vt:lpstr>REMY!Fer</vt:lpstr>
      <vt:lpstr>THIERRY!Fer</vt:lpstr>
      <vt:lpstr>ALEXANDRE!HF</vt:lpstr>
      <vt:lpstr>AYMERIC!HF</vt:lpstr>
      <vt:lpstr>BRICE!HF</vt:lpstr>
      <vt:lpstr>DANIEL!HF</vt:lpstr>
      <vt:lpstr>GABRIEL!HF</vt:lpstr>
      <vt:lpstr>GUILLAUME!HF</vt:lpstr>
      <vt:lpstr>HENRI!HF</vt:lpstr>
      <vt:lpstr>PATRICE!HF</vt:lpstr>
      <vt:lpstr>PATRICK!HF</vt:lpstr>
      <vt:lpstr>REMY!HF</vt:lpstr>
      <vt:lpstr>THIERRY!HF</vt:lpstr>
      <vt:lpstr>HF</vt:lpstr>
      <vt:lpstr>ALEXANDRE!HJ</vt:lpstr>
      <vt:lpstr>AYMERIC!HJ</vt:lpstr>
      <vt:lpstr>BRICE!HJ</vt:lpstr>
      <vt:lpstr>DANIEL!HJ</vt:lpstr>
      <vt:lpstr>GABRIEL!HJ</vt:lpstr>
      <vt:lpstr>GUILLAUME!HJ</vt:lpstr>
      <vt:lpstr>HENRI!HJ</vt:lpstr>
      <vt:lpstr>MODELE!HJ</vt:lpstr>
      <vt:lpstr>PATRICE!HJ</vt:lpstr>
      <vt:lpstr>PATRICK!HJ</vt:lpstr>
      <vt:lpstr>REMY!HJ</vt:lpstr>
      <vt:lpstr>THIERRY!HJ</vt:lpstr>
      <vt:lpstr>ALEXANDRE!HN</vt:lpstr>
      <vt:lpstr>AYMERIC!HN</vt:lpstr>
      <vt:lpstr>BRICE!HN</vt:lpstr>
      <vt:lpstr>DANIEL!HN</vt:lpstr>
      <vt:lpstr>GABRIEL!HN</vt:lpstr>
      <vt:lpstr>GUILLAUME!HN</vt:lpstr>
      <vt:lpstr>HENRI!HN</vt:lpstr>
      <vt:lpstr>MODELE!HN</vt:lpstr>
      <vt:lpstr>PATRICE!HN</vt:lpstr>
      <vt:lpstr>PATRICK!HN</vt:lpstr>
      <vt:lpstr>REMY!HN</vt:lpstr>
      <vt:lpstr>THIERRY!HN</vt:lpstr>
      <vt:lpstr>ALEXANDRE!HS_1</vt:lpstr>
      <vt:lpstr>AYMERIC!HS_1</vt:lpstr>
      <vt:lpstr>BRICE!HS_1</vt:lpstr>
      <vt:lpstr>DANIEL!HS_1</vt:lpstr>
      <vt:lpstr>GABRIEL!HS_1</vt:lpstr>
      <vt:lpstr>GUILLAUME!HS_1</vt:lpstr>
      <vt:lpstr>HENRI!HS_1</vt:lpstr>
      <vt:lpstr>MODELE!HS_1</vt:lpstr>
      <vt:lpstr>PATRICE!HS_1</vt:lpstr>
      <vt:lpstr>PATRICK!HS_1</vt:lpstr>
      <vt:lpstr>REMY!HS_1</vt:lpstr>
      <vt:lpstr>THIERRY!HS_1</vt:lpstr>
      <vt:lpstr>ALEXANDRE!HS_2</vt:lpstr>
      <vt:lpstr>AYMERIC!HS_2</vt:lpstr>
      <vt:lpstr>BRICE!HS_2</vt:lpstr>
      <vt:lpstr>DANIEL!HS_2</vt:lpstr>
      <vt:lpstr>GABRIEL!HS_2</vt:lpstr>
      <vt:lpstr>GUILLAUME!HS_2</vt:lpstr>
      <vt:lpstr>HENRI!HS_2</vt:lpstr>
      <vt:lpstr>MODELE!HS_2</vt:lpstr>
      <vt:lpstr>PATRICE!HS_2</vt:lpstr>
      <vt:lpstr>PATRICK!HS_2</vt:lpstr>
      <vt:lpstr>REMY!HS_2</vt:lpstr>
      <vt:lpstr>THIERRY!HS_2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PB</dc:creator>
  <cp:lastModifiedBy>PCSE1</cp:lastModifiedBy>
  <dcterms:created xsi:type="dcterms:W3CDTF">2019-05-22T07:35:51Z</dcterms:created>
  <dcterms:modified xsi:type="dcterms:W3CDTF">2019-06-24T07:09:47Z</dcterms:modified>
</cp:coreProperties>
</file>