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omments5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omments6.xml" ContentType="application/vnd.openxmlformats-officedocument.spreadsheetml.comments+xml"/>
  <Override PartName="/xl/drawings/drawing5.xml" ContentType="application/vnd.openxmlformats-officedocument.drawing+xml"/>
  <Override PartName="/xl/ctrlProps/ctrlProp5.xml" ContentType="application/vnd.ms-excel.controlproperties+xml"/>
  <Override PartName="/xl/comments7.xml" ContentType="application/vnd.openxmlformats-officedocument.spreadsheetml.comments+xml"/>
  <Override PartName="/xl/drawings/drawing6.xml" ContentType="application/vnd.openxmlformats-officedocument.drawing+xml"/>
  <Override PartName="/xl/ctrlProps/ctrlProp6.xml" ContentType="application/vnd.ms-excel.controlproperties+xml"/>
  <Override PartName="/xl/comments8.xml" ContentType="application/vnd.openxmlformats-officedocument.spreadsheetml.comments+xml"/>
  <Override PartName="/xl/drawings/drawing7.xml" ContentType="application/vnd.openxmlformats-officedocument.drawing+xml"/>
  <Override PartName="/xl/ctrlProps/ctrlProp7.xml" ContentType="application/vnd.ms-excel.controlproperties+xml"/>
  <Override PartName="/xl/comments9.xml" ContentType="application/vnd.openxmlformats-officedocument.spreadsheetml.comments+xml"/>
  <Override PartName="/xl/drawings/drawing8.xml" ContentType="application/vnd.openxmlformats-officedocument.drawing+xml"/>
  <Override PartName="/xl/ctrlProps/ctrlProp8.xml" ContentType="application/vnd.ms-excel.controlproperties+xml"/>
  <Override PartName="/xl/comments10.xml" ContentType="application/vnd.openxmlformats-officedocument.spreadsheetml.comments+xml"/>
  <Override PartName="/xl/drawings/drawing9.xml" ContentType="application/vnd.openxmlformats-officedocument.drawing+xml"/>
  <Override PartName="/xl/ctrlProps/ctrlProp9.xml" ContentType="application/vnd.ms-excel.controlproperties+xml"/>
  <Override PartName="/xl/comments11.xml" ContentType="application/vnd.openxmlformats-officedocument.spreadsheetml.comments+xml"/>
  <Override PartName="/xl/drawings/drawing10.xml" ContentType="application/vnd.openxmlformats-officedocument.drawing+xml"/>
  <Override PartName="/xl/ctrlProps/ctrlProp10.xml" ContentType="application/vnd.ms-excel.controlproperties+xml"/>
  <Override PartName="/xl/comments12.xml" ContentType="application/vnd.openxmlformats-officedocument.spreadsheetml.comments+xml"/>
  <Override PartName="/xl/drawings/drawing11.xml" ContentType="application/vnd.openxmlformats-officedocument.drawing+xml"/>
  <Override PartName="/xl/ctrlProps/ctrlProp11.xml" ContentType="application/vnd.ms-excel.controlproperties+xml"/>
  <Override PartName="/xl/comments13.xml" ContentType="application/vnd.openxmlformats-officedocument.spreadsheetml.comments+xml"/>
  <Override PartName="/xl/drawings/drawing1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SE1\Desktop\tests divers excel\"/>
    </mc:Choice>
  </mc:AlternateContent>
  <xr:revisionPtr revIDLastSave="0" documentId="13_ncr:1_{1D2DC082-FDBD-49A5-AB35-0699707C80B1}" xr6:coauthVersionLast="43" xr6:coauthVersionMax="43" xr10:uidLastSave="{00000000-0000-0000-0000-000000000000}"/>
  <bookViews>
    <workbookView xWindow="-120" yWindow="-120" windowWidth="29040" windowHeight="15840" tabRatio="726" firstSheet="1" activeTab="8" xr2:uid="{00000000-000D-0000-FFFF-FFFF00000000}"/>
  </bookViews>
  <sheets>
    <sheet name="MODELE" sheetId="2" state="veryHidden" r:id="rId1"/>
    <sheet name="DANIEL" sheetId="10" r:id="rId2"/>
    <sheet name="AYMERIC" sheetId="9" r:id="rId3"/>
    <sheet name="BRICE" sheetId="4" r:id="rId4"/>
    <sheet name="THIERRY" sheetId="8" r:id="rId5"/>
    <sheet name="GABRIEL" sheetId="12" r:id="rId6"/>
    <sheet name="ALEXANDRE" sheetId="7" r:id="rId7"/>
    <sheet name="GUILLAUME" sheetId="15" r:id="rId8"/>
    <sheet name="PATRICK" sheetId="5" r:id="rId9"/>
    <sheet name="HENRI" sheetId="14" r:id="rId10"/>
    <sheet name="PATRICE" sheetId="11" r:id="rId11"/>
    <sheet name="REMY" sheetId="6" r:id="rId12"/>
    <sheet name="MICHEL" sheetId="17" r:id="rId13"/>
    <sheet name="VARIABLES" sheetId="16" r:id="rId14"/>
    <sheet name="Fériés" sheetId="3" r:id="rId15"/>
  </sheets>
  <definedNames>
    <definedName name="Fer" localSheetId="6">Fériés!$B$2:$B$16</definedName>
    <definedName name="Fer" localSheetId="2">Fériés!$B$2:$B$16</definedName>
    <definedName name="Fer" localSheetId="3">Fériés!$B$2:$B$16</definedName>
    <definedName name="Fer" localSheetId="1">Fériés!$B$2:$B$16</definedName>
    <definedName name="Fer" localSheetId="5">Fériés!$B$2:$B$16</definedName>
    <definedName name="Fer" localSheetId="7">Fériés!$B$2:$B$16</definedName>
    <definedName name="Fer" localSheetId="9">Fériés!$B$2:$B$16</definedName>
    <definedName name="Fer" localSheetId="12">Fériés!$B$2:$B$16</definedName>
    <definedName name="Fer" localSheetId="0">Fériés!$B$2:$B$16</definedName>
    <definedName name="Fer" localSheetId="10">Fériés!$B$2:$B$16</definedName>
    <definedName name="Fer" localSheetId="8">Fériés!$B$2:$B$16</definedName>
    <definedName name="Fer" localSheetId="11">Fériés!$B$2:$B$16</definedName>
    <definedName name="Fer" localSheetId="4">Fériés!$B$2:$B$16</definedName>
    <definedName name="HF" localSheetId="6">ALEXANDRE!$R$7</definedName>
    <definedName name="HF" localSheetId="2">AYMERIC!$R$7</definedName>
    <definedName name="HF" localSheetId="3">BRICE!$R$7</definedName>
    <definedName name="HF" localSheetId="1">DANIEL!$R$7</definedName>
    <definedName name="HF" localSheetId="5">GABRIEL!$R$7</definedName>
    <definedName name="HF" localSheetId="7">GUILLAUME!$R$7</definedName>
    <definedName name="HF" localSheetId="9">HENRI!$R$7</definedName>
    <definedName name="HF" localSheetId="12">MICHEL!$R$7</definedName>
    <definedName name="HF" localSheetId="10">PATRICE!$R$7</definedName>
    <definedName name="HF" localSheetId="8">PATRICK!$R$7</definedName>
    <definedName name="HF" localSheetId="11">REMY!$R$7</definedName>
    <definedName name="HF" localSheetId="4">THIERRY!$R$7</definedName>
    <definedName name="HF">MODELE!$R$7</definedName>
    <definedName name="HJ" localSheetId="6">ALEXANDRE!$R$3</definedName>
    <definedName name="HJ" localSheetId="2">AYMERIC!$R$3</definedName>
    <definedName name="HJ" localSheetId="3">BRICE!$R$3</definedName>
    <definedName name="HJ" localSheetId="1">DANIEL!$R$3</definedName>
    <definedName name="HJ" localSheetId="5">GABRIEL!$R$3</definedName>
    <definedName name="HJ" localSheetId="7">GUILLAUME!$R$3</definedName>
    <definedName name="HJ" localSheetId="9">HENRI!$R$3</definedName>
    <definedName name="HJ" localSheetId="12">MICHEL!$R$3</definedName>
    <definedName name="HJ" localSheetId="0">MODELE!$R$3</definedName>
    <definedName name="HJ" localSheetId="10">PATRICE!$R$3</definedName>
    <definedName name="HJ" localSheetId="8">PATRICK!$R$3</definedName>
    <definedName name="HJ" localSheetId="11">REMY!$R$3</definedName>
    <definedName name="HJ" localSheetId="4">THIERRY!$R$3</definedName>
    <definedName name="HN" localSheetId="6">ALEXANDRE!$R$4</definedName>
    <definedName name="HN" localSheetId="2">AYMERIC!$R$4</definedName>
    <definedName name="HN" localSheetId="3">BRICE!$R$4</definedName>
    <definedName name="HN" localSheetId="1">DANIEL!$R$4</definedName>
    <definedName name="HN" localSheetId="5">GABRIEL!$R$4</definedName>
    <definedName name="HN" localSheetId="7">GUILLAUME!$R$4</definedName>
    <definedName name="HN" localSheetId="9">HENRI!$R$4</definedName>
    <definedName name="HN" localSheetId="12">MICHEL!$R$4</definedName>
    <definedName name="HN" localSheetId="0">MODELE!$R$4</definedName>
    <definedName name="HN" localSheetId="10">PATRICE!$R$4</definedName>
    <definedName name="HN" localSheetId="8">PATRICK!$R$4</definedName>
    <definedName name="HN" localSheetId="11">REMY!$R$4</definedName>
    <definedName name="HN" localSheetId="4">THIERRY!$R$4</definedName>
    <definedName name="HS_1" localSheetId="6">ALEXANDRE!$R$5</definedName>
    <definedName name="HS_1" localSheetId="2">AYMERIC!$R$5</definedName>
    <definedName name="HS_1" localSheetId="3">BRICE!$R$5</definedName>
    <definedName name="HS_1" localSheetId="1">DANIEL!$R$5</definedName>
    <definedName name="HS_1" localSheetId="5">GABRIEL!$R$5</definedName>
    <definedName name="HS_1" localSheetId="7">GUILLAUME!$R$5</definedName>
    <definedName name="HS_1" localSheetId="9">HENRI!$R$5</definedName>
    <definedName name="HS_1" localSheetId="12">MICHEL!$R$5</definedName>
    <definedName name="HS_1" localSheetId="0">MODELE!$R$5</definedName>
    <definedName name="HS_1" localSheetId="10">PATRICE!$R$5</definedName>
    <definedName name="HS_1" localSheetId="8">PATRICK!$R$5</definedName>
    <definedName name="HS_1" localSheetId="11">REMY!$R$5</definedName>
    <definedName name="HS_1" localSheetId="4">THIERRY!$R$5</definedName>
    <definedName name="HS_2" localSheetId="6">ALEXANDRE!$R$6</definedName>
    <definedName name="HS_2" localSheetId="2">AYMERIC!$R$6</definedName>
    <definedName name="HS_2" localSheetId="3">BRICE!$R$6</definedName>
    <definedName name="HS_2" localSheetId="1">DANIEL!$R$6</definedName>
    <definedName name="HS_2" localSheetId="5">GABRIEL!$R$6</definedName>
    <definedName name="HS_2" localSheetId="7">GUILLAUME!$R$6</definedName>
    <definedName name="HS_2" localSheetId="9">HENRI!$R$6</definedName>
    <definedName name="HS_2" localSheetId="12">MICHEL!$R$6</definedName>
    <definedName name="HS_2" localSheetId="0">MODELE!$R$6</definedName>
    <definedName name="HS_2" localSheetId="10">PATRICE!$R$6</definedName>
    <definedName name="HS_2" localSheetId="8">PATRICK!$R$6</definedName>
    <definedName name="HS_2" localSheetId="11">REMY!$R$6</definedName>
    <definedName name="HS_2" localSheetId="4">THIERRY!$R$6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7" i="17" l="1"/>
  <c r="H37" i="17"/>
  <c r="P37" i="17" s="1"/>
  <c r="J36" i="17"/>
  <c r="I36" i="17" s="1"/>
  <c r="H36" i="17"/>
  <c r="P36" i="17" s="1"/>
  <c r="J35" i="17"/>
  <c r="H35" i="17"/>
  <c r="I35" i="17" s="1"/>
  <c r="J34" i="17"/>
  <c r="H34" i="17"/>
  <c r="I34" i="17" s="1"/>
  <c r="J33" i="17"/>
  <c r="H33" i="17"/>
  <c r="J32" i="17"/>
  <c r="H32" i="17"/>
  <c r="I32" i="17" s="1"/>
  <c r="J31" i="17"/>
  <c r="H31" i="17"/>
  <c r="J30" i="17"/>
  <c r="H30" i="17"/>
  <c r="I30" i="17" s="1"/>
  <c r="J29" i="17"/>
  <c r="H29" i="17"/>
  <c r="J28" i="17"/>
  <c r="I28" i="17"/>
  <c r="H28" i="17"/>
  <c r="J27" i="17"/>
  <c r="H27" i="17"/>
  <c r="I27" i="17" s="1"/>
  <c r="J26" i="17"/>
  <c r="I26" i="17" s="1"/>
  <c r="H26" i="17"/>
  <c r="J25" i="17"/>
  <c r="H25" i="17"/>
  <c r="I25" i="17" s="1"/>
  <c r="J24" i="17"/>
  <c r="H24" i="17"/>
  <c r="I24" i="17" s="1"/>
  <c r="J23" i="17"/>
  <c r="I23" i="17" s="1"/>
  <c r="H23" i="17"/>
  <c r="P23" i="17" s="1"/>
  <c r="J22" i="17"/>
  <c r="I22" i="17"/>
  <c r="H22" i="17"/>
  <c r="P22" i="17" s="1"/>
  <c r="J21" i="17"/>
  <c r="H21" i="17"/>
  <c r="J20" i="17"/>
  <c r="I20" i="17" s="1"/>
  <c r="H20" i="17"/>
  <c r="J19" i="17"/>
  <c r="H19" i="17"/>
  <c r="I19" i="17" s="1"/>
  <c r="J18" i="17"/>
  <c r="H18" i="17"/>
  <c r="I18" i="17" s="1"/>
  <c r="J17" i="17"/>
  <c r="H17" i="17"/>
  <c r="J16" i="17"/>
  <c r="H16" i="17"/>
  <c r="I16" i="17" s="1"/>
  <c r="J15" i="17"/>
  <c r="H15" i="17"/>
  <c r="J14" i="17"/>
  <c r="I14" i="17"/>
  <c r="H14" i="17"/>
  <c r="J13" i="17"/>
  <c r="H13" i="17"/>
  <c r="I13" i="17" s="1"/>
  <c r="J12" i="17"/>
  <c r="I12" i="17" s="1"/>
  <c r="H12" i="17"/>
  <c r="J11" i="17"/>
  <c r="H11" i="17"/>
  <c r="I11" i="17" s="1"/>
  <c r="J10" i="17"/>
  <c r="H10" i="17"/>
  <c r="I10" i="17" s="1"/>
  <c r="J9" i="17"/>
  <c r="I9" i="17" s="1"/>
  <c r="H9" i="17"/>
  <c r="P9" i="17" s="1"/>
  <c r="J8" i="17"/>
  <c r="I8" i="17"/>
  <c r="H8" i="17"/>
  <c r="P8" i="17" s="1"/>
  <c r="J7" i="17"/>
  <c r="H7" i="17"/>
  <c r="R6" i="17"/>
  <c r="J6" i="17"/>
  <c r="H6" i="17"/>
  <c r="R5" i="17"/>
  <c r="J5" i="17"/>
  <c r="H5" i="17"/>
  <c r="J4" i="17"/>
  <c r="H4" i="17"/>
  <c r="I4" i="17" s="1"/>
  <c r="B4" i="17"/>
  <c r="J3" i="17"/>
  <c r="H3" i="17"/>
  <c r="L3" i="17" s="1"/>
  <c r="B3" i="17"/>
  <c r="A3" i="17"/>
  <c r="J2" i="17"/>
  <c r="I2" i="17"/>
  <c r="H18" i="14"/>
  <c r="I6" i="17" l="1"/>
  <c r="I15" i="17"/>
  <c r="P16" i="17"/>
  <c r="I31" i="17"/>
  <c r="I37" i="17"/>
  <c r="I5" i="17"/>
  <c r="I33" i="17"/>
  <c r="I3" i="17"/>
  <c r="H38" i="17"/>
  <c r="H40" i="17" s="1"/>
  <c r="B5" i="17"/>
  <c r="L4" i="17"/>
  <c r="M4" i="17" s="1"/>
  <c r="N4" i="17" s="1"/>
  <c r="J38" i="17"/>
  <c r="K1" i="17" s="1"/>
  <c r="I7" i="17"/>
  <c r="I17" i="17"/>
  <c r="I21" i="17"/>
  <c r="I29" i="17"/>
  <c r="P29" i="17"/>
  <c r="M3" i="17"/>
  <c r="P15" i="17"/>
  <c r="P30" i="17"/>
  <c r="J37" i="14"/>
  <c r="H37" i="14"/>
  <c r="J36" i="14"/>
  <c r="H36" i="14"/>
  <c r="P36" i="14" s="1"/>
  <c r="J35" i="14"/>
  <c r="H35" i="14"/>
  <c r="J34" i="14"/>
  <c r="H34" i="14"/>
  <c r="J33" i="14"/>
  <c r="H33" i="14"/>
  <c r="J32" i="14"/>
  <c r="H32" i="14"/>
  <c r="I32" i="14" s="1"/>
  <c r="J31" i="14"/>
  <c r="H31" i="14"/>
  <c r="J30" i="14"/>
  <c r="H30" i="14"/>
  <c r="J29" i="14"/>
  <c r="H29" i="14"/>
  <c r="P29" i="14" s="1"/>
  <c r="J28" i="14"/>
  <c r="H28" i="14"/>
  <c r="J27" i="14"/>
  <c r="H27" i="14"/>
  <c r="J26" i="14"/>
  <c r="I26" i="14" s="1"/>
  <c r="H26" i="14"/>
  <c r="J25" i="14"/>
  <c r="H25" i="14"/>
  <c r="J24" i="14"/>
  <c r="H24" i="14"/>
  <c r="J23" i="14"/>
  <c r="H23" i="14"/>
  <c r="P23" i="14" s="1"/>
  <c r="J22" i="14"/>
  <c r="H22" i="14"/>
  <c r="P22" i="14" s="1"/>
  <c r="J21" i="14"/>
  <c r="H21" i="14"/>
  <c r="J20" i="14"/>
  <c r="H20" i="14"/>
  <c r="J19" i="14"/>
  <c r="H19" i="14"/>
  <c r="J18" i="14"/>
  <c r="J17" i="14"/>
  <c r="H17" i="14"/>
  <c r="J16" i="14"/>
  <c r="H16" i="14"/>
  <c r="P16" i="14" s="1"/>
  <c r="J15" i="14"/>
  <c r="H15" i="14"/>
  <c r="I15" i="14" s="1"/>
  <c r="J14" i="14"/>
  <c r="H14" i="14"/>
  <c r="J13" i="14"/>
  <c r="H13" i="14"/>
  <c r="J12" i="14"/>
  <c r="H12" i="14"/>
  <c r="J11" i="14"/>
  <c r="H11" i="14"/>
  <c r="J10" i="14"/>
  <c r="H10" i="14"/>
  <c r="J9" i="14"/>
  <c r="H9" i="14"/>
  <c r="P9" i="14" s="1"/>
  <c r="J8" i="14"/>
  <c r="H8" i="14"/>
  <c r="P8" i="14" s="1"/>
  <c r="J7" i="14"/>
  <c r="H7" i="14"/>
  <c r="R6" i="14"/>
  <c r="J6" i="14"/>
  <c r="H6" i="14"/>
  <c r="R5" i="14"/>
  <c r="J5" i="14"/>
  <c r="H5" i="14"/>
  <c r="J4" i="14"/>
  <c r="H4" i="14"/>
  <c r="J3" i="14"/>
  <c r="H3" i="14"/>
  <c r="B3" i="14"/>
  <c r="B4" i="14" s="1"/>
  <c r="A3" i="14"/>
  <c r="J2" i="14"/>
  <c r="I2" i="14"/>
  <c r="I10" i="14" l="1"/>
  <c r="I34" i="14"/>
  <c r="I38" i="17"/>
  <c r="I40" i="17" s="1"/>
  <c r="I16" i="14"/>
  <c r="I25" i="14"/>
  <c r="O4" i="17"/>
  <c r="B6" i="17"/>
  <c r="L5" i="17"/>
  <c r="I35" i="14"/>
  <c r="N3" i="17"/>
  <c r="I20" i="14"/>
  <c r="I5" i="14"/>
  <c r="I12" i="14"/>
  <c r="I14" i="14"/>
  <c r="I24" i="14"/>
  <c r="I29" i="14"/>
  <c r="I31" i="14"/>
  <c r="I30" i="14"/>
  <c r="I11" i="14"/>
  <c r="H38" i="14"/>
  <c r="H40" i="14" s="1"/>
  <c r="I8" i="14"/>
  <c r="J38" i="14"/>
  <c r="K1" i="14" s="1"/>
  <c r="I13" i="14"/>
  <c r="I17" i="14"/>
  <c r="I21" i="14"/>
  <c r="I28" i="14"/>
  <c r="I4" i="14"/>
  <c r="I7" i="14"/>
  <c r="I18" i="14"/>
  <c r="I36" i="14"/>
  <c r="I33" i="14"/>
  <c r="I37" i="14"/>
  <c r="I19" i="14"/>
  <c r="I23" i="14"/>
  <c r="I6" i="14"/>
  <c r="I27" i="14"/>
  <c r="B5" i="14"/>
  <c r="L4" i="14"/>
  <c r="I3" i="14"/>
  <c r="I9" i="14"/>
  <c r="I22" i="14"/>
  <c r="P30" i="14"/>
  <c r="P37" i="14"/>
  <c r="P15" i="14"/>
  <c r="L3" i="14"/>
  <c r="M3" i="14" s="1"/>
  <c r="H10" i="8"/>
  <c r="B7" i="17" l="1"/>
  <c r="L6" i="17"/>
  <c r="M6" i="17" s="1"/>
  <c r="M5" i="17"/>
  <c r="O3" i="17"/>
  <c r="L5" i="14"/>
  <c r="M5" i="14" s="1"/>
  <c r="B6" i="14"/>
  <c r="I38" i="14"/>
  <c r="I40" i="14" s="1"/>
  <c r="N3" i="14"/>
  <c r="O3" i="14" s="1"/>
  <c r="M4" i="14"/>
  <c r="R6" i="15"/>
  <c r="R5" i="15"/>
  <c r="R6" i="12"/>
  <c r="R5" i="12"/>
  <c r="R6" i="11"/>
  <c r="R5" i="11"/>
  <c r="R6" i="10"/>
  <c r="R5" i="10"/>
  <c r="R6" i="9"/>
  <c r="R5" i="9"/>
  <c r="R6" i="8"/>
  <c r="R5" i="8"/>
  <c r="R6" i="7"/>
  <c r="R5" i="7"/>
  <c r="R6" i="2"/>
  <c r="R5" i="2"/>
  <c r="R6" i="4"/>
  <c r="R5" i="4"/>
  <c r="R6" i="5"/>
  <c r="R5" i="5"/>
  <c r="R6" i="6"/>
  <c r="R5" i="6"/>
  <c r="N6" i="17" l="1"/>
  <c r="O6" i="17" s="1"/>
  <c r="L7" i="17"/>
  <c r="M7" i="17" s="1"/>
  <c r="B8" i="17"/>
  <c r="N5" i="17"/>
  <c r="O5" i="17" s="1"/>
  <c r="N5" i="14"/>
  <c r="O5" i="14" s="1"/>
  <c r="N4" i="14"/>
  <c r="O4" i="14" s="1"/>
  <c r="L6" i="14"/>
  <c r="B7" i="14"/>
  <c r="B3" i="4"/>
  <c r="A3" i="2"/>
  <c r="A3" i="4"/>
  <c r="N7" i="17" l="1"/>
  <c r="L8" i="17"/>
  <c r="M8" i="17" s="1"/>
  <c r="B9" i="17"/>
  <c r="M6" i="14"/>
  <c r="B8" i="14"/>
  <c r="L7" i="14"/>
  <c r="H12" i="8"/>
  <c r="J37" i="15"/>
  <c r="H37" i="15"/>
  <c r="P37" i="15" s="1"/>
  <c r="J36" i="15"/>
  <c r="H36" i="15"/>
  <c r="J35" i="15"/>
  <c r="H35" i="15"/>
  <c r="J34" i="15"/>
  <c r="H34" i="15"/>
  <c r="J33" i="15"/>
  <c r="H33" i="15"/>
  <c r="J32" i="15"/>
  <c r="H32" i="15"/>
  <c r="J31" i="15"/>
  <c r="H31" i="15"/>
  <c r="J30" i="15"/>
  <c r="H30" i="15"/>
  <c r="P30" i="15" s="1"/>
  <c r="J29" i="15"/>
  <c r="H29" i="15"/>
  <c r="P29" i="15" s="1"/>
  <c r="J28" i="15"/>
  <c r="H28" i="15"/>
  <c r="J27" i="15"/>
  <c r="H27" i="15"/>
  <c r="J26" i="15"/>
  <c r="H26" i="15"/>
  <c r="J25" i="15"/>
  <c r="H25" i="15"/>
  <c r="J24" i="15"/>
  <c r="H24" i="15"/>
  <c r="J23" i="15"/>
  <c r="H23" i="15"/>
  <c r="P23" i="15" s="1"/>
  <c r="J22" i="15"/>
  <c r="H22" i="15"/>
  <c r="P22" i="15" s="1"/>
  <c r="J21" i="15"/>
  <c r="H21" i="15"/>
  <c r="J20" i="15"/>
  <c r="H20" i="15"/>
  <c r="J19" i="15"/>
  <c r="H19" i="15"/>
  <c r="J18" i="15"/>
  <c r="H18" i="15"/>
  <c r="J17" i="15"/>
  <c r="H17" i="15"/>
  <c r="J16" i="15"/>
  <c r="H16" i="15"/>
  <c r="J15" i="15"/>
  <c r="H15" i="15"/>
  <c r="P15" i="15" s="1"/>
  <c r="J14" i="15"/>
  <c r="H14" i="15"/>
  <c r="J13" i="15"/>
  <c r="H13" i="15"/>
  <c r="J12" i="15"/>
  <c r="H12" i="15"/>
  <c r="J11" i="15"/>
  <c r="H11" i="15"/>
  <c r="J10" i="15"/>
  <c r="H10" i="15"/>
  <c r="J9" i="15"/>
  <c r="H9" i="15"/>
  <c r="J8" i="15"/>
  <c r="H8" i="15"/>
  <c r="P8" i="15" s="1"/>
  <c r="J7" i="15"/>
  <c r="H7" i="15"/>
  <c r="J6" i="15"/>
  <c r="H6" i="15"/>
  <c r="J5" i="15"/>
  <c r="H5" i="15"/>
  <c r="J4" i="15"/>
  <c r="H4" i="15"/>
  <c r="J3" i="15"/>
  <c r="H3" i="15"/>
  <c r="B3" i="15"/>
  <c r="B4" i="15" s="1"/>
  <c r="A3" i="15"/>
  <c r="J2" i="15"/>
  <c r="I2" i="15"/>
  <c r="O7" i="17" l="1"/>
  <c r="L9" i="17"/>
  <c r="B10" i="17"/>
  <c r="N8" i="17"/>
  <c r="O8" i="17" s="1"/>
  <c r="I22" i="15"/>
  <c r="I26" i="15"/>
  <c r="I24" i="15"/>
  <c r="I28" i="15"/>
  <c r="M7" i="14"/>
  <c r="B9" i="14"/>
  <c r="L8" i="14"/>
  <c r="M8" i="14" s="1"/>
  <c r="N6" i="14"/>
  <c r="I31" i="15"/>
  <c r="I32" i="15"/>
  <c r="I34" i="15"/>
  <c r="I18" i="15"/>
  <c r="I35" i="15"/>
  <c r="I9" i="15"/>
  <c r="P9" i="15"/>
  <c r="I8" i="15"/>
  <c r="I10" i="15"/>
  <c r="I16" i="15"/>
  <c r="P16" i="15"/>
  <c r="I30" i="15"/>
  <c r="I20" i="15"/>
  <c r="I36" i="15"/>
  <c r="P36" i="15"/>
  <c r="I21" i="15"/>
  <c r="I29" i="15"/>
  <c r="I37" i="15"/>
  <c r="I5" i="15"/>
  <c r="I17" i="15"/>
  <c r="I25" i="15"/>
  <c r="I33" i="15"/>
  <c r="I14" i="15"/>
  <c r="I13" i="15"/>
  <c r="I12" i="15"/>
  <c r="I11" i="15"/>
  <c r="I7" i="15"/>
  <c r="I6" i="15"/>
  <c r="I4" i="15"/>
  <c r="H38" i="15"/>
  <c r="H40" i="15" s="1"/>
  <c r="I3" i="15"/>
  <c r="J38" i="15"/>
  <c r="K1" i="15" s="1"/>
  <c r="L3" i="15"/>
  <c r="M3" i="15" s="1"/>
  <c r="B5" i="15"/>
  <c r="L4" i="15"/>
  <c r="M4" i="15" s="1"/>
  <c r="N4" i="15" s="1"/>
  <c r="I15" i="15"/>
  <c r="I19" i="15"/>
  <c r="I23" i="15"/>
  <c r="I27" i="15"/>
  <c r="A3" i="12"/>
  <c r="A3" i="11"/>
  <c r="A3" i="10"/>
  <c r="A3" i="9"/>
  <c r="A3" i="8"/>
  <c r="A3" i="7"/>
  <c r="A3" i="6"/>
  <c r="A3" i="5"/>
  <c r="M9" i="17" l="1"/>
  <c r="N9" i="17" s="1"/>
  <c r="B11" i="17"/>
  <c r="L10" i="17"/>
  <c r="N8" i="14"/>
  <c r="O8" i="14" s="1"/>
  <c r="L9" i="14"/>
  <c r="M9" i="14" s="1"/>
  <c r="B10" i="14"/>
  <c r="N7" i="14"/>
  <c r="O7" i="14" s="1"/>
  <c r="O6" i="14"/>
  <c r="O4" i="15"/>
  <c r="I38" i="15"/>
  <c r="I40" i="15" s="1"/>
  <c r="N3" i="15"/>
  <c r="B6" i="15"/>
  <c r="L5" i="15"/>
  <c r="M5" i="15" s="1"/>
  <c r="J37" i="12"/>
  <c r="H37" i="12"/>
  <c r="P37" i="12" s="1"/>
  <c r="J36" i="12"/>
  <c r="H36" i="12"/>
  <c r="P36" i="12" s="1"/>
  <c r="J35" i="12"/>
  <c r="H35" i="12"/>
  <c r="J34" i="12"/>
  <c r="H34" i="12"/>
  <c r="J33" i="12"/>
  <c r="H33" i="12"/>
  <c r="J32" i="12"/>
  <c r="H32" i="12"/>
  <c r="J31" i="12"/>
  <c r="H31" i="12"/>
  <c r="J30" i="12"/>
  <c r="H30" i="12"/>
  <c r="P30" i="12" s="1"/>
  <c r="J29" i="12"/>
  <c r="H29" i="12"/>
  <c r="P29" i="12" s="1"/>
  <c r="J28" i="12"/>
  <c r="H28" i="12"/>
  <c r="J27" i="12"/>
  <c r="H27" i="12"/>
  <c r="J26" i="12"/>
  <c r="H26" i="12"/>
  <c r="J25" i="12"/>
  <c r="H25" i="12"/>
  <c r="J24" i="12"/>
  <c r="H24" i="12"/>
  <c r="J23" i="12"/>
  <c r="H23" i="12"/>
  <c r="P23" i="12" s="1"/>
  <c r="J22" i="12"/>
  <c r="H22" i="12"/>
  <c r="P22" i="12" s="1"/>
  <c r="J21" i="12"/>
  <c r="H21" i="12"/>
  <c r="J20" i="12"/>
  <c r="H20" i="12"/>
  <c r="J19" i="12"/>
  <c r="H19" i="12"/>
  <c r="J18" i="12"/>
  <c r="H18" i="12"/>
  <c r="J17" i="12"/>
  <c r="H17" i="12"/>
  <c r="J16" i="12"/>
  <c r="H16" i="12"/>
  <c r="P16" i="12" s="1"/>
  <c r="J15" i="12"/>
  <c r="H15" i="12"/>
  <c r="P15" i="12" s="1"/>
  <c r="J14" i="12"/>
  <c r="H14" i="12"/>
  <c r="J13" i="12"/>
  <c r="H13" i="12"/>
  <c r="J12" i="12"/>
  <c r="H12" i="12"/>
  <c r="J11" i="12"/>
  <c r="H11" i="12"/>
  <c r="J10" i="12"/>
  <c r="H10" i="12"/>
  <c r="J9" i="12"/>
  <c r="H9" i="12"/>
  <c r="P9" i="12" s="1"/>
  <c r="J8" i="12"/>
  <c r="H8" i="12"/>
  <c r="P8" i="12" s="1"/>
  <c r="J7" i="12"/>
  <c r="H7" i="12"/>
  <c r="J6" i="12"/>
  <c r="H6" i="12"/>
  <c r="J5" i="12"/>
  <c r="H5" i="12"/>
  <c r="J4" i="12"/>
  <c r="H4" i="12"/>
  <c r="J3" i="12"/>
  <c r="H3" i="12"/>
  <c r="B3" i="12"/>
  <c r="J2" i="12"/>
  <c r="I2" i="12"/>
  <c r="J37" i="11"/>
  <c r="H37" i="11"/>
  <c r="P37" i="11" s="1"/>
  <c r="J36" i="11"/>
  <c r="H36" i="11"/>
  <c r="P36" i="11" s="1"/>
  <c r="J35" i="11"/>
  <c r="H35" i="11"/>
  <c r="J34" i="11"/>
  <c r="H34" i="11"/>
  <c r="J33" i="11"/>
  <c r="H33" i="11"/>
  <c r="J32" i="11"/>
  <c r="H32" i="11"/>
  <c r="J31" i="11"/>
  <c r="H31" i="11"/>
  <c r="J30" i="11"/>
  <c r="H30" i="11"/>
  <c r="P30" i="11" s="1"/>
  <c r="J29" i="11"/>
  <c r="H29" i="11"/>
  <c r="P29" i="11" s="1"/>
  <c r="J28" i="11"/>
  <c r="H28" i="11"/>
  <c r="J27" i="11"/>
  <c r="H27" i="11"/>
  <c r="J26" i="11"/>
  <c r="H26" i="11"/>
  <c r="J25" i="11"/>
  <c r="H25" i="11"/>
  <c r="J24" i="11"/>
  <c r="H24" i="11"/>
  <c r="J23" i="11"/>
  <c r="H23" i="11"/>
  <c r="P23" i="11" s="1"/>
  <c r="J22" i="11"/>
  <c r="H22" i="11"/>
  <c r="P22" i="11" s="1"/>
  <c r="J21" i="11"/>
  <c r="H21" i="11"/>
  <c r="J20" i="11"/>
  <c r="H20" i="11"/>
  <c r="J19" i="11"/>
  <c r="H19" i="11"/>
  <c r="J18" i="11"/>
  <c r="H18" i="11"/>
  <c r="J17" i="11"/>
  <c r="H17" i="11"/>
  <c r="J16" i="11"/>
  <c r="H16" i="11"/>
  <c r="P16" i="11" s="1"/>
  <c r="J15" i="11"/>
  <c r="H15" i="11"/>
  <c r="P15" i="11" s="1"/>
  <c r="J14" i="11"/>
  <c r="H14" i="11"/>
  <c r="J13" i="11"/>
  <c r="H13" i="11"/>
  <c r="J12" i="11"/>
  <c r="H12" i="11"/>
  <c r="J11" i="11"/>
  <c r="H11" i="11"/>
  <c r="J10" i="11"/>
  <c r="H10" i="11"/>
  <c r="J9" i="11"/>
  <c r="H9" i="11"/>
  <c r="P9" i="11" s="1"/>
  <c r="J8" i="11"/>
  <c r="H8" i="11"/>
  <c r="P8" i="11" s="1"/>
  <c r="J7" i="11"/>
  <c r="H7" i="11"/>
  <c r="J6" i="11"/>
  <c r="H6" i="11"/>
  <c r="J5" i="11"/>
  <c r="H5" i="11"/>
  <c r="J4" i="11"/>
  <c r="H4" i="11"/>
  <c r="J3" i="11"/>
  <c r="H3" i="11"/>
  <c r="B3" i="11"/>
  <c r="B4" i="11" s="1"/>
  <c r="J2" i="11"/>
  <c r="I2" i="11"/>
  <c r="J37" i="10"/>
  <c r="H37" i="10"/>
  <c r="P37" i="10" s="1"/>
  <c r="J36" i="10"/>
  <c r="H36" i="10"/>
  <c r="P36" i="10" s="1"/>
  <c r="J35" i="10"/>
  <c r="H35" i="10"/>
  <c r="J34" i="10"/>
  <c r="H34" i="10"/>
  <c r="J33" i="10"/>
  <c r="H33" i="10"/>
  <c r="J32" i="10"/>
  <c r="H32" i="10"/>
  <c r="J31" i="10"/>
  <c r="H31" i="10"/>
  <c r="J30" i="10"/>
  <c r="H30" i="10"/>
  <c r="P30" i="10" s="1"/>
  <c r="J29" i="10"/>
  <c r="H29" i="10"/>
  <c r="P29" i="10" s="1"/>
  <c r="J28" i="10"/>
  <c r="H28" i="10"/>
  <c r="J27" i="10"/>
  <c r="H27" i="10"/>
  <c r="J26" i="10"/>
  <c r="H26" i="10"/>
  <c r="J25" i="10"/>
  <c r="H25" i="10"/>
  <c r="J24" i="10"/>
  <c r="H24" i="10"/>
  <c r="J23" i="10"/>
  <c r="H23" i="10"/>
  <c r="P23" i="10" s="1"/>
  <c r="J22" i="10"/>
  <c r="H22" i="10"/>
  <c r="P22" i="10" s="1"/>
  <c r="J21" i="10"/>
  <c r="H21" i="10"/>
  <c r="J20" i="10"/>
  <c r="H20" i="10"/>
  <c r="J19" i="10"/>
  <c r="H19" i="10"/>
  <c r="J18" i="10"/>
  <c r="H18" i="10"/>
  <c r="J17" i="10"/>
  <c r="H17" i="10"/>
  <c r="J16" i="10"/>
  <c r="H16" i="10"/>
  <c r="P16" i="10" s="1"/>
  <c r="J15" i="10"/>
  <c r="H15" i="10"/>
  <c r="P15" i="10" s="1"/>
  <c r="J14" i="10"/>
  <c r="H14" i="10"/>
  <c r="J13" i="10"/>
  <c r="H13" i="10"/>
  <c r="J12" i="10"/>
  <c r="H12" i="10"/>
  <c r="J11" i="10"/>
  <c r="H11" i="10"/>
  <c r="J10" i="10"/>
  <c r="H10" i="10"/>
  <c r="J9" i="10"/>
  <c r="H9" i="10"/>
  <c r="J8" i="10"/>
  <c r="H8" i="10"/>
  <c r="J7" i="10"/>
  <c r="H7" i="10"/>
  <c r="J6" i="10"/>
  <c r="H6" i="10"/>
  <c r="J5" i="10"/>
  <c r="H5" i="10"/>
  <c r="J4" i="10"/>
  <c r="H4" i="10"/>
  <c r="J3" i="10"/>
  <c r="H3" i="10"/>
  <c r="B3" i="10"/>
  <c r="B4" i="10" s="1"/>
  <c r="B5" i="10" s="1"/>
  <c r="J2" i="10"/>
  <c r="I2" i="10"/>
  <c r="H4" i="9"/>
  <c r="O9" i="17" l="1"/>
  <c r="M10" i="17"/>
  <c r="N10" i="17" s="1"/>
  <c r="O10" i="17" s="1"/>
  <c r="L11" i="17"/>
  <c r="B12" i="17"/>
  <c r="N9" i="14"/>
  <c r="L10" i="14"/>
  <c r="M10" i="14" s="1"/>
  <c r="N10" i="14" s="1"/>
  <c r="B11" i="14"/>
  <c r="I36" i="12"/>
  <c r="L3" i="12"/>
  <c r="M3" i="12" s="1"/>
  <c r="N5" i="15"/>
  <c r="O5" i="15" s="1"/>
  <c r="B7" i="15"/>
  <c r="L6" i="15"/>
  <c r="I34" i="12"/>
  <c r="O3" i="15"/>
  <c r="I24" i="11"/>
  <c r="I32" i="11"/>
  <c r="I29" i="12"/>
  <c r="I33" i="12"/>
  <c r="I35" i="12"/>
  <c r="I32" i="10"/>
  <c r="I28" i="12"/>
  <c r="I30" i="12"/>
  <c r="I32" i="12"/>
  <c r="I12" i="12"/>
  <c r="I14" i="12"/>
  <c r="I16" i="12"/>
  <c r="B4" i="12"/>
  <c r="L3" i="11"/>
  <c r="M3" i="11" s="1"/>
  <c r="I23" i="10"/>
  <c r="L3" i="10"/>
  <c r="M3" i="10" s="1"/>
  <c r="N3" i="10" s="1"/>
  <c r="I27" i="10"/>
  <c r="I29" i="10"/>
  <c r="I7" i="11"/>
  <c r="I23" i="11"/>
  <c r="I31" i="11"/>
  <c r="I18" i="12"/>
  <c r="I22" i="12"/>
  <c r="I26" i="12"/>
  <c r="I37" i="12"/>
  <c r="I8" i="10"/>
  <c r="I16" i="10"/>
  <c r="I12" i="11"/>
  <c r="I14" i="11"/>
  <c r="I16" i="11"/>
  <c r="I28" i="11"/>
  <c r="I30" i="11"/>
  <c r="I34" i="11"/>
  <c r="I6" i="12"/>
  <c r="I7" i="12"/>
  <c r="I11" i="12"/>
  <c r="I15" i="12"/>
  <c r="I23" i="12"/>
  <c r="I25" i="12"/>
  <c r="I36" i="11"/>
  <c r="I8" i="11"/>
  <c r="I24" i="12"/>
  <c r="I25" i="10"/>
  <c r="I24" i="10"/>
  <c r="I26" i="11"/>
  <c r="I13" i="12"/>
  <c r="I10" i="12"/>
  <c r="I21" i="12"/>
  <c r="I20" i="12"/>
  <c r="I17" i="12"/>
  <c r="I9" i="12"/>
  <c r="I8" i="12"/>
  <c r="I5" i="12"/>
  <c r="I4" i="12"/>
  <c r="J38" i="12"/>
  <c r="K1" i="12" s="1"/>
  <c r="I9" i="10"/>
  <c r="B5" i="12"/>
  <c r="L4" i="12"/>
  <c r="I31" i="12"/>
  <c r="I3" i="12"/>
  <c r="H38" i="12"/>
  <c r="H40" i="12" s="1"/>
  <c r="I27" i="12"/>
  <c r="I19" i="12"/>
  <c r="I33" i="10"/>
  <c r="I25" i="11"/>
  <c r="I33" i="11"/>
  <c r="I26" i="10"/>
  <c r="I9" i="11"/>
  <c r="I27" i="11"/>
  <c r="I35" i="11"/>
  <c r="I34" i="10"/>
  <c r="I36" i="10"/>
  <c r="I5" i="11"/>
  <c r="I15" i="11"/>
  <c r="I29" i="11"/>
  <c r="I37" i="11"/>
  <c r="I10" i="11"/>
  <c r="I13" i="11"/>
  <c r="I11" i="11"/>
  <c r="I22" i="11"/>
  <c r="I18" i="11"/>
  <c r="I21" i="11"/>
  <c r="I20" i="11"/>
  <c r="I19" i="11"/>
  <c r="I17" i="11"/>
  <c r="I4" i="11"/>
  <c r="J38" i="11"/>
  <c r="K1" i="11" s="1"/>
  <c r="I6" i="11"/>
  <c r="B5" i="11"/>
  <c r="L4" i="11"/>
  <c r="M4" i="11" s="1"/>
  <c r="H38" i="11"/>
  <c r="H40" i="11" s="1"/>
  <c r="I3" i="11"/>
  <c r="I22" i="10"/>
  <c r="I31" i="10"/>
  <c r="I5" i="10"/>
  <c r="I28" i="10"/>
  <c r="I30" i="10"/>
  <c r="I37" i="10"/>
  <c r="I21" i="10"/>
  <c r="I18" i="10"/>
  <c r="I20" i="10"/>
  <c r="I19" i="10"/>
  <c r="I17" i="10"/>
  <c r="I14" i="10"/>
  <c r="I13" i="10"/>
  <c r="I11" i="10"/>
  <c r="I10" i="10"/>
  <c r="I6" i="10"/>
  <c r="J38" i="10"/>
  <c r="K1" i="10" s="1"/>
  <c r="I4" i="10"/>
  <c r="I3" i="10"/>
  <c r="I12" i="10"/>
  <c r="B6" i="10"/>
  <c r="L5" i="10"/>
  <c r="H38" i="10"/>
  <c r="H40" i="10" s="1"/>
  <c r="L4" i="10"/>
  <c r="I7" i="10"/>
  <c r="I15" i="10"/>
  <c r="I35" i="10"/>
  <c r="B13" i="17" l="1"/>
  <c r="L12" i="17"/>
  <c r="M11" i="17"/>
  <c r="N11" i="17" s="1"/>
  <c r="O11" i="17" s="1"/>
  <c r="O9" i="14"/>
  <c r="O10" i="14"/>
  <c r="L11" i="14"/>
  <c r="M11" i="14" s="1"/>
  <c r="B12" i="14"/>
  <c r="B8" i="15"/>
  <c r="L7" i="15"/>
  <c r="M6" i="15"/>
  <c r="N3" i="12"/>
  <c r="O3" i="12" s="1"/>
  <c r="M4" i="12"/>
  <c r="N4" i="12" s="1"/>
  <c r="I38" i="12"/>
  <c r="I40" i="12" s="1"/>
  <c r="B6" i="12"/>
  <c r="L5" i="12"/>
  <c r="M5" i="12" s="1"/>
  <c r="N5" i="12" s="1"/>
  <c r="O5" i="12" s="1"/>
  <c r="I38" i="11"/>
  <c r="I40" i="11" s="1"/>
  <c r="N4" i="11"/>
  <c r="O4" i="11" s="1"/>
  <c r="N3" i="11"/>
  <c r="O3" i="11" s="1"/>
  <c r="B6" i="11"/>
  <c r="L5" i="11"/>
  <c r="M5" i="11" s="1"/>
  <c r="I38" i="10"/>
  <c r="I40" i="10" s="1"/>
  <c r="M5" i="10"/>
  <c r="N5" i="10" s="1"/>
  <c r="O3" i="10"/>
  <c r="L6" i="10"/>
  <c r="B7" i="10"/>
  <c r="M4" i="10"/>
  <c r="N4" i="10" s="1"/>
  <c r="M12" i="17" l="1"/>
  <c r="B14" i="17"/>
  <c r="L13" i="17"/>
  <c r="N11" i="14"/>
  <c r="O11" i="14" s="1"/>
  <c r="L12" i="14"/>
  <c r="B13" i="14"/>
  <c r="N6" i="15"/>
  <c r="O6" i="15" s="1"/>
  <c r="B9" i="15"/>
  <c r="L8" i="15"/>
  <c r="M8" i="15" s="1"/>
  <c r="M7" i="15"/>
  <c r="O4" i="12"/>
  <c r="B7" i="12"/>
  <c r="L6" i="12"/>
  <c r="N5" i="11"/>
  <c r="O5" i="11" s="1"/>
  <c r="B7" i="11"/>
  <c r="L6" i="11"/>
  <c r="O5" i="10"/>
  <c r="M6" i="10"/>
  <c r="N6" i="10" s="1"/>
  <c r="O4" i="10"/>
  <c r="B8" i="10"/>
  <c r="L7" i="10"/>
  <c r="M13" i="17" l="1"/>
  <c r="N13" i="17" s="1"/>
  <c r="O13" i="17" s="1"/>
  <c r="B15" i="17"/>
  <c r="L14" i="17"/>
  <c r="M14" i="17" s="1"/>
  <c r="N12" i="17"/>
  <c r="O12" i="17" s="1"/>
  <c r="M12" i="14"/>
  <c r="N12" i="14" s="1"/>
  <c r="B14" i="14"/>
  <c r="L13" i="14"/>
  <c r="N8" i="15"/>
  <c r="O8" i="15" s="1"/>
  <c r="N7" i="15"/>
  <c r="B10" i="15"/>
  <c r="L9" i="15"/>
  <c r="B8" i="12"/>
  <c r="L7" i="12"/>
  <c r="M7" i="12" s="1"/>
  <c r="M6" i="12"/>
  <c r="M6" i="11"/>
  <c r="N6" i="11" s="1"/>
  <c r="B8" i="11"/>
  <c r="L7" i="11"/>
  <c r="M7" i="11" s="1"/>
  <c r="N7" i="11" s="1"/>
  <c r="O7" i="11" s="1"/>
  <c r="O6" i="10"/>
  <c r="B9" i="10"/>
  <c r="L8" i="10"/>
  <c r="M8" i="10" s="1"/>
  <c r="M7" i="10"/>
  <c r="N7" i="10" s="1"/>
  <c r="N14" i="17" l="1"/>
  <c r="O14" i="17" s="1"/>
  <c r="B16" i="17"/>
  <c r="L15" i="17"/>
  <c r="M15" i="17" s="1"/>
  <c r="O12" i="14"/>
  <c r="M13" i="14"/>
  <c r="N13" i="14" s="1"/>
  <c r="B15" i="14"/>
  <c r="L14" i="14"/>
  <c r="M14" i="14" s="1"/>
  <c r="B11" i="15"/>
  <c r="L10" i="15"/>
  <c r="M10" i="15" s="1"/>
  <c r="M9" i="15"/>
  <c r="N9" i="15" s="1"/>
  <c r="O9" i="15" s="1"/>
  <c r="O7" i="15"/>
  <c r="N7" i="12"/>
  <c r="O7" i="12" s="1"/>
  <c r="B9" i="12"/>
  <c r="L8" i="12"/>
  <c r="M8" i="12" s="1"/>
  <c r="N6" i="12"/>
  <c r="O6" i="12" s="1"/>
  <c r="B9" i="11"/>
  <c r="L8" i="11"/>
  <c r="M8" i="11" s="1"/>
  <c r="O6" i="11"/>
  <c r="N8" i="10"/>
  <c r="O8" i="10" s="1"/>
  <c r="L9" i="10"/>
  <c r="M9" i="10" s="1"/>
  <c r="B10" i="10"/>
  <c r="O7" i="10"/>
  <c r="N15" i="17" l="1"/>
  <c r="O15" i="17" s="1"/>
  <c r="B17" i="17"/>
  <c r="L16" i="17"/>
  <c r="N14" i="14"/>
  <c r="O14" i="14" s="1"/>
  <c r="O13" i="14"/>
  <c r="B16" i="14"/>
  <c r="L15" i="14"/>
  <c r="N10" i="15"/>
  <c r="O10" i="15" s="1"/>
  <c r="B12" i="15"/>
  <c r="L11" i="15"/>
  <c r="M11" i="15" s="1"/>
  <c r="N8" i="12"/>
  <c r="O8" i="12" s="1"/>
  <c r="L9" i="12"/>
  <c r="B10" i="12"/>
  <c r="N8" i="11"/>
  <c r="O8" i="11" s="1"/>
  <c r="B10" i="11"/>
  <c r="L9" i="11"/>
  <c r="N9" i="10"/>
  <c r="O9" i="10" s="1"/>
  <c r="B11" i="10"/>
  <c r="L10" i="10"/>
  <c r="M10" i="10" s="1"/>
  <c r="M16" i="17" l="1"/>
  <c r="N16" i="17" s="1"/>
  <c r="B18" i="17"/>
  <c r="L17" i="17"/>
  <c r="M15" i="14"/>
  <c r="N15" i="14" s="1"/>
  <c r="L16" i="14"/>
  <c r="B17" i="14"/>
  <c r="N11" i="15"/>
  <c r="O11" i="15" s="1"/>
  <c r="B13" i="15"/>
  <c r="L12" i="15"/>
  <c r="M9" i="12"/>
  <c r="N9" i="12" s="1"/>
  <c r="O9" i="12" s="1"/>
  <c r="B11" i="12"/>
  <c r="L10" i="12"/>
  <c r="M10" i="12" s="1"/>
  <c r="B11" i="11"/>
  <c r="L10" i="11"/>
  <c r="M9" i="11"/>
  <c r="N10" i="10"/>
  <c r="O10" i="10" s="1"/>
  <c r="B12" i="10"/>
  <c r="L11" i="10"/>
  <c r="M17" i="17" l="1"/>
  <c r="N17" i="17" s="1"/>
  <c r="O16" i="17"/>
  <c r="B19" i="17"/>
  <c r="L18" i="17"/>
  <c r="O15" i="14"/>
  <c r="L17" i="14"/>
  <c r="M17" i="14" s="1"/>
  <c r="B18" i="14"/>
  <c r="M16" i="14"/>
  <c r="N16" i="14" s="1"/>
  <c r="M12" i="15"/>
  <c r="N12" i="15" s="1"/>
  <c r="O12" i="15" s="1"/>
  <c r="L13" i="15"/>
  <c r="B14" i="15"/>
  <c r="N10" i="12"/>
  <c r="O10" i="12" s="1"/>
  <c r="B12" i="12"/>
  <c r="L11" i="12"/>
  <c r="M10" i="11"/>
  <c r="N10" i="11" s="1"/>
  <c r="B12" i="11"/>
  <c r="L11" i="11"/>
  <c r="M11" i="11" s="1"/>
  <c r="N9" i="11"/>
  <c r="O9" i="11" s="1"/>
  <c r="B13" i="10"/>
  <c r="L12" i="10"/>
  <c r="M11" i="10"/>
  <c r="N11" i="10" s="1"/>
  <c r="M18" i="17" l="1"/>
  <c r="N18" i="17" s="1"/>
  <c r="O18" i="17" s="1"/>
  <c r="O17" i="17"/>
  <c r="B20" i="17"/>
  <c r="L19" i="17"/>
  <c r="O16" i="14"/>
  <c r="N17" i="14"/>
  <c r="O17" i="14" s="1"/>
  <c r="L18" i="14"/>
  <c r="M18" i="14" s="1"/>
  <c r="B19" i="14"/>
  <c r="M13" i="15"/>
  <c r="N13" i="15" s="1"/>
  <c r="B15" i="15"/>
  <c r="L14" i="15"/>
  <c r="B13" i="12"/>
  <c r="L12" i="12"/>
  <c r="M12" i="12" s="1"/>
  <c r="M11" i="12"/>
  <c r="O10" i="11"/>
  <c r="N11" i="11"/>
  <c r="O11" i="11" s="1"/>
  <c r="B13" i="11"/>
  <c r="L12" i="11"/>
  <c r="M12" i="11" s="1"/>
  <c r="B14" i="10"/>
  <c r="L13" i="10"/>
  <c r="O11" i="10"/>
  <c r="M12" i="10"/>
  <c r="B21" i="17" l="1"/>
  <c r="L20" i="17"/>
  <c r="M19" i="17"/>
  <c r="N19" i="17" s="1"/>
  <c r="N18" i="14"/>
  <c r="O18" i="14" s="1"/>
  <c r="B20" i="14"/>
  <c r="L19" i="14"/>
  <c r="O13" i="15"/>
  <c r="B16" i="15"/>
  <c r="L15" i="15"/>
  <c r="M14" i="15"/>
  <c r="N14" i="15" s="1"/>
  <c r="O14" i="15" s="1"/>
  <c r="N12" i="12"/>
  <c r="O12" i="12" s="1"/>
  <c r="B14" i="12"/>
  <c r="L13" i="12"/>
  <c r="N11" i="12"/>
  <c r="O11" i="12" s="1"/>
  <c r="N12" i="11"/>
  <c r="O12" i="11" s="1"/>
  <c r="B14" i="11"/>
  <c r="L13" i="11"/>
  <c r="M13" i="10"/>
  <c r="N13" i="10" s="1"/>
  <c r="O13" i="10" s="1"/>
  <c r="L14" i="10"/>
  <c r="B15" i="10"/>
  <c r="N12" i="10"/>
  <c r="O12" i="10" s="1"/>
  <c r="M20" i="17" l="1"/>
  <c r="N20" i="17" s="1"/>
  <c r="O20" i="17" s="1"/>
  <c r="O19" i="17"/>
  <c r="B22" i="17"/>
  <c r="L21" i="17"/>
  <c r="B21" i="14"/>
  <c r="L20" i="14"/>
  <c r="M19" i="14"/>
  <c r="B17" i="15"/>
  <c r="L16" i="15"/>
  <c r="M15" i="15"/>
  <c r="M13" i="12"/>
  <c r="N13" i="12" s="1"/>
  <c r="B15" i="12"/>
  <c r="L14" i="12"/>
  <c r="B15" i="11"/>
  <c r="L14" i="11"/>
  <c r="M14" i="11" s="1"/>
  <c r="N14" i="11" s="1"/>
  <c r="M13" i="11"/>
  <c r="N13" i="11" s="1"/>
  <c r="O13" i="11" s="1"/>
  <c r="B16" i="10"/>
  <c r="L15" i="10"/>
  <c r="M14" i="10"/>
  <c r="N14" i="10" s="1"/>
  <c r="L22" i="17" l="1"/>
  <c r="M22" i="17" s="1"/>
  <c r="B23" i="17"/>
  <c r="M21" i="17"/>
  <c r="M20" i="14"/>
  <c r="N20" i="14" s="1"/>
  <c r="B22" i="14"/>
  <c r="L21" i="14"/>
  <c r="N19" i="14"/>
  <c r="O19" i="14" s="1"/>
  <c r="M16" i="15"/>
  <c r="N16" i="15" s="1"/>
  <c r="B18" i="15"/>
  <c r="L17" i="15"/>
  <c r="M17" i="15" s="1"/>
  <c r="N15" i="15"/>
  <c r="O15" i="15" s="1"/>
  <c r="O13" i="12"/>
  <c r="B16" i="12"/>
  <c r="L15" i="12"/>
  <c r="M14" i="12"/>
  <c r="N14" i="12" s="1"/>
  <c r="O14" i="11"/>
  <c r="B16" i="11"/>
  <c r="L15" i="11"/>
  <c r="B17" i="10"/>
  <c r="L16" i="10"/>
  <c r="M16" i="10" s="1"/>
  <c r="M15" i="10"/>
  <c r="O14" i="10"/>
  <c r="N22" i="17" l="1"/>
  <c r="O22" i="17" s="1"/>
  <c r="B24" i="17"/>
  <c r="L23" i="17"/>
  <c r="M23" i="17" s="1"/>
  <c r="N21" i="17"/>
  <c r="O21" i="17" s="1"/>
  <c r="M21" i="14"/>
  <c r="N21" i="14" s="1"/>
  <c r="L22" i="14"/>
  <c r="B23" i="14"/>
  <c r="O20" i="14"/>
  <c r="O16" i="15"/>
  <c r="N17" i="15"/>
  <c r="O17" i="15" s="1"/>
  <c r="B19" i="15"/>
  <c r="L18" i="15"/>
  <c r="M18" i="15" s="1"/>
  <c r="B17" i="12"/>
  <c r="L16" i="12"/>
  <c r="M15" i="12"/>
  <c r="O14" i="12"/>
  <c r="B17" i="11"/>
  <c r="L16" i="11"/>
  <c r="M16" i="11" s="1"/>
  <c r="M15" i="11"/>
  <c r="N16" i="10"/>
  <c r="O16" i="10" s="1"/>
  <c r="L17" i="10"/>
  <c r="M17" i="10" s="1"/>
  <c r="B18" i="10"/>
  <c r="N15" i="10"/>
  <c r="O15" i="10" s="1"/>
  <c r="N23" i="17" l="1"/>
  <c r="O23" i="17" s="1"/>
  <c r="B25" i="17"/>
  <c r="L24" i="17"/>
  <c r="M24" i="17" s="1"/>
  <c r="O21" i="14"/>
  <c r="L23" i="14"/>
  <c r="M23" i="14" s="1"/>
  <c r="N23" i="14" s="1"/>
  <c r="O23" i="14" s="1"/>
  <c r="B24" i="14"/>
  <c r="M22" i="14"/>
  <c r="N22" i="14" s="1"/>
  <c r="N18" i="15"/>
  <c r="O18" i="15" s="1"/>
  <c r="B20" i="15"/>
  <c r="L19" i="15"/>
  <c r="M16" i="12"/>
  <c r="B18" i="12"/>
  <c r="L17" i="12"/>
  <c r="N15" i="12"/>
  <c r="O15" i="12" s="1"/>
  <c r="N16" i="11"/>
  <c r="O16" i="11" s="1"/>
  <c r="B18" i="11"/>
  <c r="L17" i="11"/>
  <c r="N15" i="11"/>
  <c r="O15" i="11" s="1"/>
  <c r="N17" i="10"/>
  <c r="O17" i="10" s="1"/>
  <c r="B19" i="10"/>
  <c r="L18" i="10"/>
  <c r="N24" i="17" l="1"/>
  <c r="O24" i="17" s="1"/>
  <c r="B26" i="17"/>
  <c r="L25" i="17"/>
  <c r="M25" i="17" s="1"/>
  <c r="O22" i="14"/>
  <c r="L24" i="14"/>
  <c r="B25" i="14"/>
  <c r="M19" i="15"/>
  <c r="B21" i="15"/>
  <c r="L20" i="15"/>
  <c r="M17" i="12"/>
  <c r="N16" i="12"/>
  <c r="O16" i="12" s="1"/>
  <c r="B19" i="12"/>
  <c r="L18" i="12"/>
  <c r="M18" i="12" s="1"/>
  <c r="B19" i="11"/>
  <c r="L18" i="11"/>
  <c r="M18" i="11" s="1"/>
  <c r="M17" i="11"/>
  <c r="N17" i="11" s="1"/>
  <c r="O17" i="11" s="1"/>
  <c r="M18" i="10"/>
  <c r="B20" i="10"/>
  <c r="L19" i="10"/>
  <c r="N25" i="17" l="1"/>
  <c r="O25" i="17" s="1"/>
  <c r="B27" i="17"/>
  <c r="L26" i="17"/>
  <c r="M24" i="14"/>
  <c r="B26" i="14"/>
  <c r="L25" i="14"/>
  <c r="M25" i="14" s="1"/>
  <c r="M20" i="15"/>
  <c r="N20" i="15" s="1"/>
  <c r="O20" i="15" s="1"/>
  <c r="N19" i="15"/>
  <c r="O19" i="15" s="1"/>
  <c r="B22" i="15"/>
  <c r="L21" i="15"/>
  <c r="M21" i="15" s="1"/>
  <c r="N21" i="15" s="1"/>
  <c r="N18" i="12"/>
  <c r="O18" i="12" s="1"/>
  <c r="B20" i="12"/>
  <c r="L19" i="12"/>
  <c r="N17" i="12"/>
  <c r="O17" i="12" s="1"/>
  <c r="N18" i="11"/>
  <c r="O18" i="11" s="1"/>
  <c r="B20" i="11"/>
  <c r="L19" i="11"/>
  <c r="N18" i="10"/>
  <c r="O18" i="10" s="1"/>
  <c r="M19" i="10"/>
  <c r="B21" i="10"/>
  <c r="L20" i="10"/>
  <c r="B28" i="17" l="1"/>
  <c r="L27" i="17"/>
  <c r="M26" i="17"/>
  <c r="N26" i="17" s="1"/>
  <c r="N25" i="14"/>
  <c r="O25" i="14" s="1"/>
  <c r="B27" i="14"/>
  <c r="L26" i="14"/>
  <c r="M26" i="14" s="1"/>
  <c r="N26" i="14" s="1"/>
  <c r="N24" i="14"/>
  <c r="O24" i="14" s="1"/>
  <c r="B23" i="15"/>
  <c r="L22" i="15"/>
  <c r="O21" i="15"/>
  <c r="M19" i="12"/>
  <c r="N19" i="12" s="1"/>
  <c r="B21" i="12"/>
  <c r="L20" i="12"/>
  <c r="M20" i="12" s="1"/>
  <c r="B21" i="11"/>
  <c r="L20" i="11"/>
  <c r="M19" i="11"/>
  <c r="N19" i="10"/>
  <c r="O19" i="10" s="1"/>
  <c r="M20" i="10"/>
  <c r="N20" i="10" s="1"/>
  <c r="B22" i="10"/>
  <c r="L21" i="10"/>
  <c r="B29" i="17" l="1"/>
  <c r="L28" i="17"/>
  <c r="M28" i="17" s="1"/>
  <c r="M27" i="17"/>
  <c r="O26" i="17"/>
  <c r="O26" i="14"/>
  <c r="B28" i="14"/>
  <c r="L27" i="14"/>
  <c r="M22" i="15"/>
  <c r="N22" i="15" s="1"/>
  <c r="B24" i="15"/>
  <c r="L23" i="15"/>
  <c r="N20" i="12"/>
  <c r="O20" i="12" s="1"/>
  <c r="B22" i="12"/>
  <c r="L21" i="12"/>
  <c r="O19" i="12"/>
  <c r="B22" i="11"/>
  <c r="L21" i="11"/>
  <c r="N19" i="11"/>
  <c r="O19" i="11" s="1"/>
  <c r="M20" i="11"/>
  <c r="M21" i="10"/>
  <c r="N21" i="10" s="1"/>
  <c r="L22" i="10"/>
  <c r="M22" i="10" s="1"/>
  <c r="B23" i="10"/>
  <c r="O20" i="10"/>
  <c r="N28" i="17" l="1"/>
  <c r="O28" i="17" s="1"/>
  <c r="B30" i="17"/>
  <c r="L29" i="17"/>
  <c r="N27" i="17"/>
  <c r="O27" i="17" s="1"/>
  <c r="M27" i="14"/>
  <c r="B29" i="14"/>
  <c r="L28" i="14"/>
  <c r="M28" i="14" s="1"/>
  <c r="N28" i="14" s="1"/>
  <c r="M23" i="15"/>
  <c r="N23" i="15" s="1"/>
  <c r="O23" i="15" s="1"/>
  <c r="O22" i="15"/>
  <c r="B25" i="15"/>
  <c r="L24" i="15"/>
  <c r="M24" i="15" s="1"/>
  <c r="M21" i="12"/>
  <c r="B23" i="12"/>
  <c r="L22" i="12"/>
  <c r="M22" i="12" s="1"/>
  <c r="B23" i="11"/>
  <c r="L22" i="11"/>
  <c r="M21" i="11"/>
  <c r="N21" i="11" s="1"/>
  <c r="N20" i="11"/>
  <c r="O20" i="11" s="1"/>
  <c r="N22" i="10"/>
  <c r="O22" i="10" s="1"/>
  <c r="O21" i="10"/>
  <c r="B24" i="10"/>
  <c r="L23" i="10"/>
  <c r="M29" i="17" l="1"/>
  <c r="N29" i="17" s="1"/>
  <c r="B31" i="17"/>
  <c r="L30" i="17"/>
  <c r="M30" i="17" s="1"/>
  <c r="O28" i="14"/>
  <c r="L29" i="14"/>
  <c r="B30" i="14"/>
  <c r="N27" i="14"/>
  <c r="O27" i="14" s="1"/>
  <c r="N24" i="15"/>
  <c r="O24" i="15" s="1"/>
  <c r="B26" i="15"/>
  <c r="L25" i="15"/>
  <c r="N22" i="12"/>
  <c r="O22" i="12" s="1"/>
  <c r="N21" i="12"/>
  <c r="O21" i="12" s="1"/>
  <c r="B24" i="12"/>
  <c r="L23" i="12"/>
  <c r="M23" i="12" s="1"/>
  <c r="M22" i="11"/>
  <c r="N22" i="11" s="1"/>
  <c r="O21" i="11"/>
  <c r="B24" i="11"/>
  <c r="L23" i="11"/>
  <c r="M23" i="10"/>
  <c r="N23" i="10" s="1"/>
  <c r="O23" i="10" s="1"/>
  <c r="B25" i="10"/>
  <c r="L24" i="10"/>
  <c r="M24" i="10" s="1"/>
  <c r="B32" i="17" l="1"/>
  <c r="L31" i="17"/>
  <c r="O29" i="17"/>
  <c r="N30" i="17"/>
  <c r="O30" i="17" s="1"/>
  <c r="L30" i="14"/>
  <c r="M30" i="14" s="1"/>
  <c r="B31" i="14"/>
  <c r="M29" i="14"/>
  <c r="N29" i="14" s="1"/>
  <c r="B27" i="15"/>
  <c r="L26" i="15"/>
  <c r="M26" i="15" s="1"/>
  <c r="N26" i="15" s="1"/>
  <c r="O26" i="15" s="1"/>
  <c r="M25" i="15"/>
  <c r="N25" i="15" s="1"/>
  <c r="O25" i="15" s="1"/>
  <c r="N23" i="12"/>
  <c r="O23" i="12" s="1"/>
  <c r="B25" i="12"/>
  <c r="L24" i="12"/>
  <c r="M24" i="12" s="1"/>
  <c r="O22" i="11"/>
  <c r="B25" i="11"/>
  <c r="L24" i="11"/>
  <c r="M24" i="11" s="1"/>
  <c r="M23" i="11"/>
  <c r="N23" i="11" s="1"/>
  <c r="N24" i="10"/>
  <c r="O24" i="10" s="1"/>
  <c r="L25" i="10"/>
  <c r="B26" i="10"/>
  <c r="M31" i="17" l="1"/>
  <c r="B33" i="17"/>
  <c r="L32" i="17"/>
  <c r="M32" i="17" s="1"/>
  <c r="O29" i="14"/>
  <c r="N30" i="14"/>
  <c r="O30" i="14" s="1"/>
  <c r="B32" i="14"/>
  <c r="L31" i="14"/>
  <c r="M31" i="14" s="1"/>
  <c r="N31" i="14" s="1"/>
  <c r="B28" i="15"/>
  <c r="L27" i="15"/>
  <c r="M27" i="15" s="1"/>
  <c r="N24" i="12"/>
  <c r="O24" i="12" s="1"/>
  <c r="L25" i="12"/>
  <c r="M25" i="12" s="1"/>
  <c r="B26" i="12"/>
  <c r="N24" i="11"/>
  <c r="O24" i="11" s="1"/>
  <c r="B26" i="11"/>
  <c r="L25" i="11"/>
  <c r="M25" i="11" s="1"/>
  <c r="O23" i="11"/>
  <c r="B27" i="10"/>
  <c r="L26" i="10"/>
  <c r="M26" i="10" s="1"/>
  <c r="M25" i="10"/>
  <c r="N32" i="17" l="1"/>
  <c r="O32" i="17" s="1"/>
  <c r="N31" i="17"/>
  <c r="O31" i="17" s="1"/>
  <c r="B34" i="17"/>
  <c r="L33" i="17"/>
  <c r="M33" i="17" s="1"/>
  <c r="O31" i="14"/>
  <c r="B33" i="14"/>
  <c r="L32" i="14"/>
  <c r="M32" i="14" s="1"/>
  <c r="N27" i="15"/>
  <c r="O27" i="15" s="1"/>
  <c r="B29" i="15"/>
  <c r="L28" i="15"/>
  <c r="M28" i="15" s="1"/>
  <c r="N25" i="12"/>
  <c r="O25" i="12" s="1"/>
  <c r="B27" i="12"/>
  <c r="L26" i="12"/>
  <c r="N25" i="11"/>
  <c r="O25" i="11" s="1"/>
  <c r="B27" i="11"/>
  <c r="L26" i="11"/>
  <c r="N26" i="10"/>
  <c r="O26" i="10" s="1"/>
  <c r="N25" i="10"/>
  <c r="O25" i="10" s="1"/>
  <c r="B28" i="10"/>
  <c r="L27" i="10"/>
  <c r="M27" i="10" s="1"/>
  <c r="N27" i="10" s="1"/>
  <c r="N33" i="17" l="1"/>
  <c r="O33" i="17" s="1"/>
  <c r="B35" i="17"/>
  <c r="L34" i="17"/>
  <c r="N32" i="14"/>
  <c r="O32" i="14" s="1"/>
  <c r="B34" i="14"/>
  <c r="L33" i="14"/>
  <c r="M33" i="14" s="1"/>
  <c r="N28" i="15"/>
  <c r="O28" i="15" s="1"/>
  <c r="B30" i="15"/>
  <c r="L29" i="15"/>
  <c r="M29" i="15" s="1"/>
  <c r="M26" i="12"/>
  <c r="N26" i="12" s="1"/>
  <c r="B28" i="12"/>
  <c r="L27" i="12"/>
  <c r="M26" i="11"/>
  <c r="B28" i="11"/>
  <c r="L27" i="11"/>
  <c r="O27" i="10"/>
  <c r="B29" i="10"/>
  <c r="L28" i="10"/>
  <c r="M28" i="10" s="1"/>
  <c r="J37" i="9"/>
  <c r="H37" i="9"/>
  <c r="P37" i="9" s="1"/>
  <c r="J36" i="9"/>
  <c r="H36" i="9"/>
  <c r="P36" i="9" s="1"/>
  <c r="J35" i="9"/>
  <c r="H35" i="9"/>
  <c r="J34" i="9"/>
  <c r="H34" i="9"/>
  <c r="J33" i="9"/>
  <c r="H33" i="9"/>
  <c r="J32" i="9"/>
  <c r="H32" i="9"/>
  <c r="J31" i="9"/>
  <c r="H31" i="9"/>
  <c r="J30" i="9"/>
  <c r="H30" i="9"/>
  <c r="P30" i="9" s="1"/>
  <c r="J29" i="9"/>
  <c r="H29" i="9"/>
  <c r="P29" i="9" s="1"/>
  <c r="J28" i="9"/>
  <c r="H28" i="9"/>
  <c r="J27" i="9"/>
  <c r="H27" i="9"/>
  <c r="J26" i="9"/>
  <c r="H26" i="9"/>
  <c r="J25" i="9"/>
  <c r="H25" i="9"/>
  <c r="J24" i="9"/>
  <c r="H24" i="9"/>
  <c r="J23" i="9"/>
  <c r="H23" i="9"/>
  <c r="P23" i="9" s="1"/>
  <c r="J22" i="9"/>
  <c r="H22" i="9"/>
  <c r="P22" i="9" s="1"/>
  <c r="J21" i="9"/>
  <c r="H21" i="9"/>
  <c r="J20" i="9"/>
  <c r="H20" i="9"/>
  <c r="J19" i="9"/>
  <c r="H19" i="9"/>
  <c r="J18" i="9"/>
  <c r="H18" i="9"/>
  <c r="J17" i="9"/>
  <c r="H17" i="9"/>
  <c r="J16" i="9"/>
  <c r="H16" i="9"/>
  <c r="P16" i="9" s="1"/>
  <c r="J15" i="9"/>
  <c r="H15" i="9"/>
  <c r="P15" i="9" s="1"/>
  <c r="J14" i="9"/>
  <c r="H14" i="9"/>
  <c r="J13" i="9"/>
  <c r="H13" i="9"/>
  <c r="J12" i="9"/>
  <c r="H12" i="9"/>
  <c r="J11" i="9"/>
  <c r="H11" i="9"/>
  <c r="J10" i="9"/>
  <c r="H10" i="9"/>
  <c r="J9" i="9"/>
  <c r="H9" i="9"/>
  <c r="P9" i="9" s="1"/>
  <c r="J8" i="9"/>
  <c r="H8" i="9"/>
  <c r="J7" i="9"/>
  <c r="H7" i="9"/>
  <c r="J6" i="9"/>
  <c r="H6" i="9"/>
  <c r="J5" i="9"/>
  <c r="H5" i="9"/>
  <c r="J4" i="9"/>
  <c r="J3" i="9"/>
  <c r="H3" i="9"/>
  <c r="B3" i="9"/>
  <c r="B4" i="9" s="1"/>
  <c r="J2" i="9"/>
  <c r="I2" i="9"/>
  <c r="J37" i="8"/>
  <c r="H37" i="8"/>
  <c r="P37" i="8" s="1"/>
  <c r="J36" i="8"/>
  <c r="H36" i="8"/>
  <c r="P36" i="8" s="1"/>
  <c r="J35" i="8"/>
  <c r="H35" i="8"/>
  <c r="J34" i="8"/>
  <c r="H34" i="8"/>
  <c r="J33" i="8"/>
  <c r="H33" i="8"/>
  <c r="J32" i="8"/>
  <c r="H32" i="8"/>
  <c r="J31" i="8"/>
  <c r="H31" i="8"/>
  <c r="J30" i="8"/>
  <c r="H30" i="8"/>
  <c r="P30" i="8" s="1"/>
  <c r="J29" i="8"/>
  <c r="H29" i="8"/>
  <c r="P29" i="8" s="1"/>
  <c r="J28" i="8"/>
  <c r="H28" i="8"/>
  <c r="J27" i="8"/>
  <c r="H27" i="8"/>
  <c r="J26" i="8"/>
  <c r="H26" i="8"/>
  <c r="J25" i="8"/>
  <c r="H25" i="8"/>
  <c r="J24" i="8"/>
  <c r="H24" i="8"/>
  <c r="J23" i="8"/>
  <c r="H23" i="8"/>
  <c r="P23" i="8" s="1"/>
  <c r="J22" i="8"/>
  <c r="H22" i="8"/>
  <c r="P22" i="8" s="1"/>
  <c r="J21" i="8"/>
  <c r="H21" i="8"/>
  <c r="J20" i="8"/>
  <c r="H20" i="8"/>
  <c r="J19" i="8"/>
  <c r="H19" i="8"/>
  <c r="J18" i="8"/>
  <c r="H18" i="8"/>
  <c r="J17" i="8"/>
  <c r="H17" i="8"/>
  <c r="J16" i="8"/>
  <c r="H16" i="8"/>
  <c r="P16" i="8" s="1"/>
  <c r="J15" i="8"/>
  <c r="H15" i="8"/>
  <c r="P15" i="8" s="1"/>
  <c r="J14" i="8"/>
  <c r="H14" i="8"/>
  <c r="J13" i="8"/>
  <c r="H13" i="8"/>
  <c r="J12" i="8"/>
  <c r="J11" i="8"/>
  <c r="H11" i="8"/>
  <c r="J10" i="8"/>
  <c r="I10" i="8" s="1"/>
  <c r="J9" i="8"/>
  <c r="H9" i="8"/>
  <c r="P9" i="8" s="1"/>
  <c r="J8" i="8"/>
  <c r="H8" i="8"/>
  <c r="P8" i="8" s="1"/>
  <c r="J7" i="8"/>
  <c r="H7" i="8"/>
  <c r="J6" i="8"/>
  <c r="H6" i="8"/>
  <c r="J5" i="8"/>
  <c r="H5" i="8"/>
  <c r="J4" i="8"/>
  <c r="H4" i="8"/>
  <c r="J3" i="8"/>
  <c r="H3" i="8"/>
  <c r="B3" i="8"/>
  <c r="B4" i="8" s="1"/>
  <c r="J2" i="8"/>
  <c r="I2" i="8"/>
  <c r="J37" i="7"/>
  <c r="H37" i="7"/>
  <c r="P37" i="7" s="1"/>
  <c r="J36" i="7"/>
  <c r="H36" i="7"/>
  <c r="P36" i="7" s="1"/>
  <c r="J35" i="7"/>
  <c r="H35" i="7"/>
  <c r="J34" i="7"/>
  <c r="H34" i="7"/>
  <c r="J33" i="7"/>
  <c r="H33" i="7"/>
  <c r="J32" i="7"/>
  <c r="H32" i="7"/>
  <c r="J31" i="7"/>
  <c r="H31" i="7"/>
  <c r="J30" i="7"/>
  <c r="H30" i="7"/>
  <c r="P30" i="7" s="1"/>
  <c r="J29" i="7"/>
  <c r="H29" i="7"/>
  <c r="P29" i="7" s="1"/>
  <c r="J28" i="7"/>
  <c r="H28" i="7"/>
  <c r="J27" i="7"/>
  <c r="H27" i="7"/>
  <c r="J26" i="7"/>
  <c r="H26" i="7"/>
  <c r="J25" i="7"/>
  <c r="H25" i="7"/>
  <c r="J24" i="7"/>
  <c r="H24" i="7"/>
  <c r="J23" i="7"/>
  <c r="H23" i="7"/>
  <c r="P23" i="7" s="1"/>
  <c r="J22" i="7"/>
  <c r="H22" i="7"/>
  <c r="P22" i="7" s="1"/>
  <c r="J21" i="7"/>
  <c r="H21" i="7"/>
  <c r="J20" i="7"/>
  <c r="H20" i="7"/>
  <c r="J19" i="7"/>
  <c r="H19" i="7"/>
  <c r="J18" i="7"/>
  <c r="H18" i="7"/>
  <c r="J17" i="7"/>
  <c r="H17" i="7"/>
  <c r="J16" i="7"/>
  <c r="H16" i="7"/>
  <c r="P16" i="7" s="1"/>
  <c r="J15" i="7"/>
  <c r="H15" i="7"/>
  <c r="P15" i="7" s="1"/>
  <c r="J14" i="7"/>
  <c r="H14" i="7"/>
  <c r="J13" i="7"/>
  <c r="H13" i="7"/>
  <c r="J12" i="7"/>
  <c r="H12" i="7"/>
  <c r="J11" i="7"/>
  <c r="H11" i="7"/>
  <c r="J10" i="7"/>
  <c r="H10" i="7"/>
  <c r="J9" i="7"/>
  <c r="H9" i="7"/>
  <c r="P9" i="7" s="1"/>
  <c r="J8" i="7"/>
  <c r="H8" i="7"/>
  <c r="P8" i="7" s="1"/>
  <c r="J7" i="7"/>
  <c r="H7" i="7"/>
  <c r="J6" i="7"/>
  <c r="H6" i="7"/>
  <c r="J5" i="7"/>
  <c r="H5" i="7"/>
  <c r="J4" i="7"/>
  <c r="H4" i="7"/>
  <c r="J3" i="7"/>
  <c r="H3" i="7"/>
  <c r="B3" i="7"/>
  <c r="B4" i="7" s="1"/>
  <c r="J2" i="7"/>
  <c r="I2" i="7"/>
  <c r="J37" i="6"/>
  <c r="H37" i="6"/>
  <c r="P37" i="6" s="1"/>
  <c r="J36" i="6"/>
  <c r="H36" i="6"/>
  <c r="P36" i="6" s="1"/>
  <c r="J35" i="6"/>
  <c r="H35" i="6"/>
  <c r="J34" i="6"/>
  <c r="H34" i="6"/>
  <c r="J33" i="6"/>
  <c r="H33" i="6"/>
  <c r="J32" i="6"/>
  <c r="H32" i="6"/>
  <c r="J31" i="6"/>
  <c r="H31" i="6"/>
  <c r="J30" i="6"/>
  <c r="H30" i="6"/>
  <c r="P30" i="6" s="1"/>
  <c r="J29" i="6"/>
  <c r="H29" i="6"/>
  <c r="P29" i="6" s="1"/>
  <c r="J28" i="6"/>
  <c r="H28" i="6"/>
  <c r="J27" i="6"/>
  <c r="H27" i="6"/>
  <c r="J26" i="6"/>
  <c r="H26" i="6"/>
  <c r="J25" i="6"/>
  <c r="H25" i="6"/>
  <c r="J24" i="6"/>
  <c r="H24" i="6"/>
  <c r="J23" i="6"/>
  <c r="H23" i="6"/>
  <c r="P23" i="6" s="1"/>
  <c r="J22" i="6"/>
  <c r="H22" i="6"/>
  <c r="P22" i="6" s="1"/>
  <c r="J21" i="6"/>
  <c r="H21" i="6"/>
  <c r="J20" i="6"/>
  <c r="H20" i="6"/>
  <c r="J19" i="6"/>
  <c r="H19" i="6"/>
  <c r="J18" i="6"/>
  <c r="H18" i="6"/>
  <c r="J17" i="6"/>
  <c r="H17" i="6"/>
  <c r="J16" i="6"/>
  <c r="H16" i="6"/>
  <c r="P16" i="6" s="1"/>
  <c r="J15" i="6"/>
  <c r="H15" i="6"/>
  <c r="P15" i="6" s="1"/>
  <c r="J14" i="6"/>
  <c r="H14" i="6"/>
  <c r="J13" i="6"/>
  <c r="H13" i="6"/>
  <c r="J12" i="6"/>
  <c r="H12" i="6"/>
  <c r="J11" i="6"/>
  <c r="H11" i="6"/>
  <c r="J10" i="6"/>
  <c r="H10" i="6"/>
  <c r="J9" i="6"/>
  <c r="H9" i="6"/>
  <c r="P9" i="6" s="1"/>
  <c r="J8" i="6"/>
  <c r="H8" i="6"/>
  <c r="P8" i="6" s="1"/>
  <c r="J7" i="6"/>
  <c r="H7" i="6"/>
  <c r="J6" i="6"/>
  <c r="H6" i="6"/>
  <c r="J5" i="6"/>
  <c r="H5" i="6"/>
  <c r="J4" i="6"/>
  <c r="H4" i="6"/>
  <c r="J3" i="6"/>
  <c r="H3" i="6"/>
  <c r="B3" i="6"/>
  <c r="B4" i="6" s="1"/>
  <c r="J2" i="6"/>
  <c r="I2" i="6"/>
  <c r="J37" i="5"/>
  <c r="H37" i="5"/>
  <c r="P37" i="5" s="1"/>
  <c r="J36" i="5"/>
  <c r="H36" i="5"/>
  <c r="P36" i="5" s="1"/>
  <c r="J35" i="5"/>
  <c r="H35" i="5"/>
  <c r="J34" i="5"/>
  <c r="H34" i="5"/>
  <c r="J33" i="5"/>
  <c r="H33" i="5"/>
  <c r="J32" i="5"/>
  <c r="H32" i="5"/>
  <c r="J31" i="5"/>
  <c r="H31" i="5"/>
  <c r="J30" i="5"/>
  <c r="H30" i="5"/>
  <c r="P30" i="5" s="1"/>
  <c r="J29" i="5"/>
  <c r="H29" i="5"/>
  <c r="P29" i="5" s="1"/>
  <c r="J28" i="5"/>
  <c r="H28" i="5"/>
  <c r="J27" i="5"/>
  <c r="H27" i="5"/>
  <c r="J26" i="5"/>
  <c r="H26" i="5"/>
  <c r="J25" i="5"/>
  <c r="H25" i="5"/>
  <c r="J24" i="5"/>
  <c r="H24" i="5"/>
  <c r="J23" i="5"/>
  <c r="H23" i="5"/>
  <c r="P23" i="5" s="1"/>
  <c r="J22" i="5"/>
  <c r="H22" i="5"/>
  <c r="J21" i="5"/>
  <c r="H21" i="5"/>
  <c r="J20" i="5"/>
  <c r="H20" i="5"/>
  <c r="J19" i="5"/>
  <c r="H19" i="5"/>
  <c r="J18" i="5"/>
  <c r="H18" i="5"/>
  <c r="J17" i="5"/>
  <c r="H17" i="5"/>
  <c r="J16" i="5"/>
  <c r="H16" i="5"/>
  <c r="P16" i="5" s="1"/>
  <c r="J15" i="5"/>
  <c r="H15" i="5"/>
  <c r="J14" i="5"/>
  <c r="H14" i="5"/>
  <c r="J13" i="5"/>
  <c r="H13" i="5"/>
  <c r="J12" i="5"/>
  <c r="H12" i="5"/>
  <c r="J11" i="5"/>
  <c r="H11" i="5"/>
  <c r="J10" i="5"/>
  <c r="H10" i="5"/>
  <c r="J9" i="5"/>
  <c r="H9" i="5"/>
  <c r="P9" i="5" s="1"/>
  <c r="J8" i="5"/>
  <c r="H8" i="5"/>
  <c r="P8" i="5" s="1"/>
  <c r="J7" i="5"/>
  <c r="H7" i="5"/>
  <c r="J6" i="5"/>
  <c r="H6" i="5"/>
  <c r="J5" i="5"/>
  <c r="H5" i="5"/>
  <c r="J4" i="5"/>
  <c r="H4" i="5"/>
  <c r="J3" i="5"/>
  <c r="H3" i="5"/>
  <c r="B3" i="5"/>
  <c r="B4" i="5" s="1"/>
  <c r="B5" i="5" s="1"/>
  <c r="J2" i="5"/>
  <c r="I2" i="5"/>
  <c r="J37" i="4"/>
  <c r="H37" i="4"/>
  <c r="P37" i="4" s="1"/>
  <c r="J36" i="4"/>
  <c r="H36" i="4"/>
  <c r="P36" i="4" s="1"/>
  <c r="J35" i="4"/>
  <c r="H35" i="4"/>
  <c r="J34" i="4"/>
  <c r="H34" i="4"/>
  <c r="J33" i="4"/>
  <c r="H33" i="4"/>
  <c r="J32" i="4"/>
  <c r="H32" i="4"/>
  <c r="J31" i="4"/>
  <c r="H31" i="4"/>
  <c r="J30" i="4"/>
  <c r="H30" i="4"/>
  <c r="P30" i="4" s="1"/>
  <c r="J29" i="4"/>
  <c r="H29" i="4"/>
  <c r="P29" i="4" s="1"/>
  <c r="J28" i="4"/>
  <c r="H28" i="4"/>
  <c r="J27" i="4"/>
  <c r="H27" i="4"/>
  <c r="J26" i="4"/>
  <c r="H26" i="4"/>
  <c r="J25" i="4"/>
  <c r="H25" i="4"/>
  <c r="J24" i="4"/>
  <c r="H24" i="4"/>
  <c r="J23" i="4"/>
  <c r="H23" i="4"/>
  <c r="P23" i="4" s="1"/>
  <c r="J22" i="4"/>
  <c r="H22" i="4"/>
  <c r="P22" i="4" s="1"/>
  <c r="J21" i="4"/>
  <c r="H21" i="4"/>
  <c r="J20" i="4"/>
  <c r="H20" i="4"/>
  <c r="J19" i="4"/>
  <c r="H19" i="4"/>
  <c r="J18" i="4"/>
  <c r="H18" i="4"/>
  <c r="J17" i="4"/>
  <c r="H17" i="4"/>
  <c r="J16" i="4"/>
  <c r="H16" i="4"/>
  <c r="P16" i="4" s="1"/>
  <c r="J15" i="4"/>
  <c r="H15" i="4"/>
  <c r="P15" i="4" s="1"/>
  <c r="J14" i="4"/>
  <c r="H14" i="4"/>
  <c r="J13" i="4"/>
  <c r="H13" i="4"/>
  <c r="J12" i="4"/>
  <c r="H12" i="4"/>
  <c r="J11" i="4"/>
  <c r="H11" i="4"/>
  <c r="J10" i="4"/>
  <c r="H10" i="4"/>
  <c r="J9" i="4"/>
  <c r="H9" i="4"/>
  <c r="P9" i="4" s="1"/>
  <c r="J8" i="4"/>
  <c r="H8" i="4"/>
  <c r="J7" i="4"/>
  <c r="H7" i="4"/>
  <c r="J6" i="4"/>
  <c r="H6" i="4"/>
  <c r="J5" i="4"/>
  <c r="H5" i="4"/>
  <c r="J4" i="4"/>
  <c r="H4" i="4"/>
  <c r="J3" i="4"/>
  <c r="H3" i="4"/>
  <c r="J2" i="4"/>
  <c r="I2" i="4"/>
  <c r="M34" i="17" l="1"/>
  <c r="N34" i="17" s="1"/>
  <c r="B36" i="17"/>
  <c r="L35" i="17"/>
  <c r="N33" i="14"/>
  <c r="O33" i="14" s="1"/>
  <c r="B35" i="14"/>
  <c r="L34" i="14"/>
  <c r="P15" i="5"/>
  <c r="P8" i="4"/>
  <c r="N29" i="15"/>
  <c r="O29" i="15" s="1"/>
  <c r="B31" i="15"/>
  <c r="L30" i="15"/>
  <c r="M30" i="15" s="1"/>
  <c r="I19" i="7"/>
  <c r="I16" i="8"/>
  <c r="I32" i="8"/>
  <c r="I36" i="8"/>
  <c r="L3" i="8"/>
  <c r="M3" i="8" s="1"/>
  <c r="L3" i="7"/>
  <c r="M3" i="7" s="1"/>
  <c r="N3" i="7" s="1"/>
  <c r="O3" i="7" s="1"/>
  <c r="L3" i="6"/>
  <c r="M3" i="6" s="1"/>
  <c r="N3" i="6" s="1"/>
  <c r="L3" i="5"/>
  <c r="M3" i="5" s="1"/>
  <c r="N3" i="5" s="1"/>
  <c r="I33" i="8"/>
  <c r="I34" i="9"/>
  <c r="I25" i="7"/>
  <c r="I6" i="5"/>
  <c r="I34" i="5"/>
  <c r="I36" i="5"/>
  <c r="I8" i="6"/>
  <c r="I12" i="6"/>
  <c r="I16" i="6"/>
  <c r="I34" i="6"/>
  <c r="I8" i="8"/>
  <c r="M27" i="12"/>
  <c r="N27" i="12" s="1"/>
  <c r="I33" i="9"/>
  <c r="I35" i="9"/>
  <c r="O26" i="12"/>
  <c r="I8" i="9"/>
  <c r="I12" i="9"/>
  <c r="I16" i="9"/>
  <c r="I24" i="9"/>
  <c r="B29" i="12"/>
  <c r="L28" i="12"/>
  <c r="M28" i="12" s="1"/>
  <c r="M27" i="11"/>
  <c r="N27" i="11" s="1"/>
  <c r="I20" i="8"/>
  <c r="I24" i="8"/>
  <c r="I28" i="8"/>
  <c r="B29" i="11"/>
  <c r="L28" i="11"/>
  <c r="M28" i="11" s="1"/>
  <c r="N28" i="11" s="1"/>
  <c r="I5" i="5"/>
  <c r="I17" i="8"/>
  <c r="I25" i="8"/>
  <c r="I18" i="9"/>
  <c r="I22" i="9"/>
  <c r="I26" i="9"/>
  <c r="I28" i="9"/>
  <c r="I32" i="9"/>
  <c r="I36" i="9"/>
  <c r="N26" i="11"/>
  <c r="O26" i="11" s="1"/>
  <c r="N28" i="10"/>
  <c r="O28" i="10" s="1"/>
  <c r="I33" i="7"/>
  <c r="I9" i="8"/>
  <c r="I22" i="8"/>
  <c r="I29" i="8"/>
  <c r="I21" i="9"/>
  <c r="I37" i="9"/>
  <c r="I16" i="7"/>
  <c r="I24" i="7"/>
  <c r="I25" i="9"/>
  <c r="I27" i="9"/>
  <c r="I30" i="9"/>
  <c r="B30" i="10"/>
  <c r="L29" i="10"/>
  <c r="I25" i="6"/>
  <c r="I12" i="8"/>
  <c r="I21" i="8"/>
  <c r="I30" i="8"/>
  <c r="I37" i="8"/>
  <c r="I9" i="9"/>
  <c r="I29" i="9"/>
  <c r="I31" i="9"/>
  <c r="I20" i="9"/>
  <c r="I19" i="9"/>
  <c r="I17" i="9"/>
  <c r="I14" i="9"/>
  <c r="I13" i="9"/>
  <c r="I11" i="9"/>
  <c r="I10" i="9"/>
  <c r="I6" i="9"/>
  <c r="I4" i="9"/>
  <c r="I18" i="8"/>
  <c r="I34" i="8"/>
  <c r="J38" i="9"/>
  <c r="K1" i="9" s="1"/>
  <c r="I5" i="9"/>
  <c r="I7" i="9"/>
  <c r="I23" i="9"/>
  <c r="H38" i="9"/>
  <c r="H40" i="9" s="1"/>
  <c r="I3" i="9"/>
  <c r="L3" i="9"/>
  <c r="I26" i="8"/>
  <c r="B5" i="9"/>
  <c r="L4" i="9"/>
  <c r="I15" i="9"/>
  <c r="I32" i="5"/>
  <c r="I36" i="6"/>
  <c r="I5" i="7"/>
  <c r="I35" i="8"/>
  <c r="I4" i="6"/>
  <c r="I26" i="7"/>
  <c r="I35" i="6"/>
  <c r="I32" i="7"/>
  <c r="I34" i="7"/>
  <c r="I36" i="7"/>
  <c r="I13" i="8"/>
  <c r="I14" i="8"/>
  <c r="I6" i="8"/>
  <c r="I4" i="8"/>
  <c r="I28" i="7"/>
  <c r="B5" i="8"/>
  <c r="L4" i="8"/>
  <c r="I9" i="7"/>
  <c r="I3" i="8"/>
  <c r="H38" i="8"/>
  <c r="H40" i="8" s="1"/>
  <c r="I26" i="6"/>
  <c r="J38" i="8"/>
  <c r="K1" i="8" s="1"/>
  <c r="I5" i="8"/>
  <c r="I7" i="8"/>
  <c r="I11" i="8"/>
  <c r="I15" i="8"/>
  <c r="I19" i="8"/>
  <c r="I23" i="8"/>
  <c r="I27" i="8"/>
  <c r="I31" i="8"/>
  <c r="I15" i="4"/>
  <c r="I8" i="5"/>
  <c r="I33" i="6"/>
  <c r="I8" i="7"/>
  <c r="I12" i="7"/>
  <c r="I18" i="7"/>
  <c r="I22" i="7"/>
  <c r="I29" i="7"/>
  <c r="I31" i="7"/>
  <c r="I9" i="5"/>
  <c r="I25" i="5"/>
  <c r="I27" i="5"/>
  <c r="I28" i="6"/>
  <c r="I30" i="6"/>
  <c r="I32" i="6"/>
  <c r="I23" i="7"/>
  <c r="I30" i="7"/>
  <c r="I37" i="7"/>
  <c r="I21" i="7"/>
  <c r="I20" i="7"/>
  <c r="I17" i="7"/>
  <c r="I15" i="7"/>
  <c r="I14" i="7"/>
  <c r="I13" i="7"/>
  <c r="I11" i="7"/>
  <c r="I10" i="7"/>
  <c r="I7" i="7"/>
  <c r="I4" i="7"/>
  <c r="I6" i="7"/>
  <c r="I3" i="7"/>
  <c r="L4" i="7"/>
  <c r="J38" i="7"/>
  <c r="K1" i="7" s="1"/>
  <c r="H38" i="7"/>
  <c r="H40" i="7" s="1"/>
  <c r="I16" i="4"/>
  <c r="I24" i="4"/>
  <c r="I26" i="4"/>
  <c r="I32" i="4"/>
  <c r="I34" i="4"/>
  <c r="I36" i="4"/>
  <c r="I24" i="6"/>
  <c r="I31" i="6"/>
  <c r="B5" i="7"/>
  <c r="I27" i="7"/>
  <c r="I35" i="7"/>
  <c r="I33" i="5"/>
  <c r="I16" i="5"/>
  <c r="I24" i="5"/>
  <c r="I26" i="5"/>
  <c r="I9" i="6"/>
  <c r="I22" i="6"/>
  <c r="I29" i="6"/>
  <c r="I37" i="6"/>
  <c r="I21" i="6"/>
  <c r="I20" i="6"/>
  <c r="I19" i="6"/>
  <c r="I18" i="6"/>
  <c r="I17" i="6"/>
  <c r="I14" i="6"/>
  <c r="I13" i="6"/>
  <c r="I11" i="6"/>
  <c r="I10" i="6"/>
  <c r="I6" i="6"/>
  <c r="I28" i="5"/>
  <c r="B5" i="6"/>
  <c r="L4" i="6"/>
  <c r="I15" i="6"/>
  <c r="H38" i="6"/>
  <c r="H40" i="6" s="1"/>
  <c r="I3" i="6"/>
  <c r="J38" i="6"/>
  <c r="K1" i="6" s="1"/>
  <c r="I5" i="6"/>
  <c r="I7" i="6"/>
  <c r="I23" i="6"/>
  <c r="I27" i="6"/>
  <c r="I29" i="5"/>
  <c r="I31" i="5"/>
  <c r="I11" i="4"/>
  <c r="I21" i="4"/>
  <c r="I25" i="4"/>
  <c r="I27" i="4"/>
  <c r="I29" i="4"/>
  <c r="I31" i="4"/>
  <c r="I33" i="4"/>
  <c r="I35" i="4"/>
  <c r="I5" i="4"/>
  <c r="I8" i="4"/>
  <c r="I12" i="4"/>
  <c r="I14" i="4"/>
  <c r="I4" i="5"/>
  <c r="I30" i="5"/>
  <c r="I37" i="5"/>
  <c r="I22" i="5"/>
  <c r="I21" i="5"/>
  <c r="I20" i="5"/>
  <c r="I19" i="5"/>
  <c r="I18" i="5"/>
  <c r="I17" i="5"/>
  <c r="I14" i="5"/>
  <c r="I13" i="5"/>
  <c r="I12" i="5"/>
  <c r="I11" i="5"/>
  <c r="H38" i="5"/>
  <c r="H40" i="5" s="1"/>
  <c r="I10" i="5"/>
  <c r="B6" i="5"/>
  <c r="L5" i="5"/>
  <c r="M5" i="5" s="1"/>
  <c r="N5" i="5" s="1"/>
  <c r="I3" i="5"/>
  <c r="L4" i="5"/>
  <c r="I7" i="5"/>
  <c r="I15" i="5"/>
  <c r="I23" i="5"/>
  <c r="I19" i="4"/>
  <c r="J38" i="5"/>
  <c r="K1" i="5" s="1"/>
  <c r="I35" i="5"/>
  <c r="I9" i="4"/>
  <c r="I28" i="4"/>
  <c r="I30" i="4"/>
  <c r="I37" i="4"/>
  <c r="I7" i="4"/>
  <c r="I6" i="4"/>
  <c r="I4" i="4"/>
  <c r="I3" i="4"/>
  <c r="I13" i="4"/>
  <c r="I10" i="4"/>
  <c r="I23" i="4"/>
  <c r="I22" i="4"/>
  <c r="I20" i="4"/>
  <c r="I18" i="4"/>
  <c r="I17" i="4"/>
  <c r="B4" i="4"/>
  <c r="L3" i="4"/>
  <c r="J38" i="4"/>
  <c r="K1" i="4" s="1"/>
  <c r="H38" i="4"/>
  <c r="H40" i="4" s="1"/>
  <c r="B3" i="2"/>
  <c r="J3" i="2"/>
  <c r="H3" i="2"/>
  <c r="O34" i="17" l="1"/>
  <c r="B37" i="17"/>
  <c r="L36" i="17"/>
  <c r="M36" i="17" s="1"/>
  <c r="M35" i="17"/>
  <c r="M34" i="14"/>
  <c r="L35" i="14"/>
  <c r="B36" i="14"/>
  <c r="B32" i="15"/>
  <c r="L31" i="15"/>
  <c r="M31" i="15" s="1"/>
  <c r="N31" i="15" s="1"/>
  <c r="N30" i="15"/>
  <c r="O30" i="15" s="1"/>
  <c r="N28" i="12"/>
  <c r="O28" i="12" s="1"/>
  <c r="B30" i="12"/>
  <c r="L29" i="12"/>
  <c r="O27" i="12"/>
  <c r="O28" i="11"/>
  <c r="O27" i="11"/>
  <c r="B30" i="11"/>
  <c r="L29" i="11"/>
  <c r="M29" i="11" s="1"/>
  <c r="M29" i="10"/>
  <c r="N29" i="10" s="1"/>
  <c r="B31" i="10"/>
  <c r="L30" i="10"/>
  <c r="M30" i="10" s="1"/>
  <c r="I38" i="9"/>
  <c r="I40" i="9" s="1"/>
  <c r="M3" i="9"/>
  <c r="N3" i="9" s="1"/>
  <c r="O3" i="9" s="1"/>
  <c r="B6" i="9"/>
  <c r="L5" i="9"/>
  <c r="M5" i="9" s="1"/>
  <c r="M4" i="9"/>
  <c r="N4" i="9" s="1"/>
  <c r="I38" i="8"/>
  <c r="I40" i="8" s="1"/>
  <c r="B6" i="8"/>
  <c r="L5" i="8"/>
  <c r="N3" i="8"/>
  <c r="M4" i="8"/>
  <c r="N4" i="8" s="1"/>
  <c r="B6" i="7"/>
  <c r="L5" i="7"/>
  <c r="I38" i="7"/>
  <c r="I40" i="7" s="1"/>
  <c r="M4" i="7"/>
  <c r="I38" i="6"/>
  <c r="I40" i="6" s="1"/>
  <c r="O3" i="6"/>
  <c r="B6" i="6"/>
  <c r="L5" i="6"/>
  <c r="M4" i="6"/>
  <c r="N4" i="6" s="1"/>
  <c r="I38" i="5"/>
  <c r="I40" i="5" s="1"/>
  <c r="O5" i="5"/>
  <c r="B7" i="5"/>
  <c r="L6" i="5"/>
  <c r="M6" i="5" s="1"/>
  <c r="M4" i="5"/>
  <c r="N4" i="5" s="1"/>
  <c r="O3" i="5"/>
  <c r="I38" i="4"/>
  <c r="I40" i="4" s="1"/>
  <c r="B5" i="4"/>
  <c r="L4" i="4"/>
  <c r="M4" i="4" s="1"/>
  <c r="M3" i="4"/>
  <c r="L3" i="2"/>
  <c r="B1" i="3"/>
  <c r="B14" i="3" s="1"/>
  <c r="J37" i="2"/>
  <c r="H37" i="2"/>
  <c r="P37" i="2" s="1"/>
  <c r="J36" i="2"/>
  <c r="H36" i="2"/>
  <c r="P36" i="2" s="1"/>
  <c r="J35" i="2"/>
  <c r="H35" i="2"/>
  <c r="J34" i="2"/>
  <c r="H34" i="2"/>
  <c r="J33" i="2"/>
  <c r="H33" i="2"/>
  <c r="J32" i="2"/>
  <c r="H32" i="2"/>
  <c r="J31" i="2"/>
  <c r="H31" i="2"/>
  <c r="J30" i="2"/>
  <c r="H30" i="2"/>
  <c r="P30" i="2" s="1"/>
  <c r="J29" i="2"/>
  <c r="H29" i="2"/>
  <c r="P29" i="2" s="1"/>
  <c r="J28" i="2"/>
  <c r="H28" i="2"/>
  <c r="J27" i="2"/>
  <c r="H27" i="2"/>
  <c r="J26" i="2"/>
  <c r="H26" i="2"/>
  <c r="J25" i="2"/>
  <c r="H25" i="2"/>
  <c r="J24" i="2"/>
  <c r="H24" i="2"/>
  <c r="J23" i="2"/>
  <c r="H23" i="2"/>
  <c r="P23" i="2" s="1"/>
  <c r="J22" i="2"/>
  <c r="H22" i="2"/>
  <c r="P22" i="2" s="1"/>
  <c r="J21" i="2"/>
  <c r="H21" i="2"/>
  <c r="J20" i="2"/>
  <c r="H20" i="2"/>
  <c r="J19" i="2"/>
  <c r="H19" i="2"/>
  <c r="J18" i="2"/>
  <c r="H18" i="2"/>
  <c r="J17" i="2"/>
  <c r="H17" i="2"/>
  <c r="J16" i="2"/>
  <c r="H16" i="2"/>
  <c r="P16" i="2" s="1"/>
  <c r="J15" i="2"/>
  <c r="H15" i="2"/>
  <c r="P15" i="2" s="1"/>
  <c r="J14" i="2"/>
  <c r="H14" i="2"/>
  <c r="J13" i="2"/>
  <c r="H13" i="2"/>
  <c r="J12" i="2"/>
  <c r="H12" i="2"/>
  <c r="J11" i="2"/>
  <c r="H11" i="2"/>
  <c r="J10" i="2"/>
  <c r="H10" i="2"/>
  <c r="J9" i="2"/>
  <c r="H9" i="2"/>
  <c r="P9" i="2" s="1"/>
  <c r="J8" i="2"/>
  <c r="H8" i="2"/>
  <c r="P8" i="2" s="1"/>
  <c r="J7" i="2"/>
  <c r="H7" i="2"/>
  <c r="J6" i="2"/>
  <c r="H6" i="2"/>
  <c r="J5" i="2"/>
  <c r="H5" i="2"/>
  <c r="J4" i="2"/>
  <c r="H4" i="2"/>
  <c r="I3" i="2"/>
  <c r="B4" i="2"/>
  <c r="B5" i="2" s="1"/>
  <c r="J2" i="2"/>
  <c r="I2" i="2"/>
  <c r="N36" i="17" l="1"/>
  <c r="O36" i="17" s="1"/>
  <c r="L37" i="17"/>
  <c r="L38" i="17" s="1"/>
  <c r="L40" i="17" s="1"/>
  <c r="N35" i="17"/>
  <c r="O35" i="17" s="1"/>
  <c r="M35" i="14"/>
  <c r="N34" i="14"/>
  <c r="O34" i="14" s="1"/>
  <c r="L36" i="14"/>
  <c r="M36" i="14" s="1"/>
  <c r="N36" i="14" s="1"/>
  <c r="O36" i="14" s="1"/>
  <c r="B37" i="14"/>
  <c r="B33" i="15"/>
  <c r="L32" i="15"/>
  <c r="M32" i="15" s="1"/>
  <c r="N32" i="15" s="1"/>
  <c r="O31" i="15"/>
  <c r="B31" i="12"/>
  <c r="L30" i="12"/>
  <c r="M29" i="12"/>
  <c r="N29" i="12" s="1"/>
  <c r="O29" i="12" s="1"/>
  <c r="N29" i="11"/>
  <c r="O29" i="11" s="1"/>
  <c r="B31" i="11"/>
  <c r="L30" i="11"/>
  <c r="N30" i="10"/>
  <c r="O30" i="10" s="1"/>
  <c r="B32" i="10"/>
  <c r="L31" i="10"/>
  <c r="M31" i="10" s="1"/>
  <c r="O29" i="10"/>
  <c r="B7" i="9"/>
  <c r="L6" i="9"/>
  <c r="N5" i="9"/>
  <c r="O4" i="9"/>
  <c r="O3" i="8"/>
  <c r="M5" i="8"/>
  <c r="N5" i="8" s="1"/>
  <c r="O4" i="8"/>
  <c r="B7" i="8"/>
  <c r="L6" i="8"/>
  <c r="N4" i="7"/>
  <c r="O4" i="7" s="1"/>
  <c r="M5" i="7"/>
  <c r="N5" i="7" s="1"/>
  <c r="B7" i="7"/>
  <c r="L6" i="7"/>
  <c r="O4" i="6"/>
  <c r="M5" i="6"/>
  <c r="B7" i="6"/>
  <c r="L6" i="6"/>
  <c r="N6" i="5"/>
  <c r="O6" i="5" s="1"/>
  <c r="O4" i="5"/>
  <c r="B8" i="5"/>
  <c r="L7" i="5"/>
  <c r="L5" i="4"/>
  <c r="B6" i="4"/>
  <c r="N4" i="4"/>
  <c r="O4" i="4" s="1"/>
  <c r="N3" i="4"/>
  <c r="I21" i="2"/>
  <c r="I23" i="2"/>
  <c r="I16" i="2"/>
  <c r="I14" i="2"/>
  <c r="I18" i="2"/>
  <c r="I20" i="2"/>
  <c r="I24" i="2"/>
  <c r="I32" i="2"/>
  <c r="I15" i="2"/>
  <c r="I4" i="2"/>
  <c r="I7" i="2"/>
  <c r="I22" i="2"/>
  <c r="I26" i="2"/>
  <c r="I28" i="2"/>
  <c r="I30" i="2"/>
  <c r="I34" i="2"/>
  <c r="I36" i="2"/>
  <c r="I10" i="2"/>
  <c r="I12" i="2"/>
  <c r="I29" i="2"/>
  <c r="I31" i="2"/>
  <c r="I8" i="2"/>
  <c r="J38" i="2"/>
  <c r="K1" i="2" s="1"/>
  <c r="M3" i="2"/>
  <c r="N3" i="2" s="1"/>
  <c r="O3" i="2" s="1"/>
  <c r="I6" i="2"/>
  <c r="I17" i="2"/>
  <c r="I25" i="2"/>
  <c r="I33" i="2"/>
  <c r="I35" i="2"/>
  <c r="I5" i="2"/>
  <c r="I11" i="2"/>
  <c r="I19" i="2"/>
  <c r="I27" i="2"/>
  <c r="I37" i="2"/>
  <c r="B11" i="3"/>
  <c r="B3" i="3"/>
  <c r="B8" i="3" s="1"/>
  <c r="B9" i="3" s="1"/>
  <c r="I9" i="2"/>
  <c r="I13" i="2"/>
  <c r="B6" i="2"/>
  <c r="L5" i="2"/>
  <c r="B12" i="3"/>
  <c r="H38" i="2"/>
  <c r="H40" i="2" s="1"/>
  <c r="B5" i="3"/>
  <c r="B13" i="3"/>
  <c r="L4" i="2"/>
  <c r="M4" i="2" s="1"/>
  <c r="B2" i="3"/>
  <c r="B6" i="3"/>
  <c r="B10" i="3"/>
  <c r="M37" i="17" l="1"/>
  <c r="M38" i="17" s="1"/>
  <c r="N35" i="14"/>
  <c r="O35" i="14" s="1"/>
  <c r="L37" i="14"/>
  <c r="L38" i="14" s="1"/>
  <c r="L40" i="14" s="1"/>
  <c r="O32" i="15"/>
  <c r="B34" i="15"/>
  <c r="L33" i="15"/>
  <c r="M33" i="15" s="1"/>
  <c r="M30" i="12"/>
  <c r="B32" i="12"/>
  <c r="L31" i="12"/>
  <c r="M31" i="12" s="1"/>
  <c r="M30" i="11"/>
  <c r="N30" i="11" s="1"/>
  <c r="B32" i="11"/>
  <c r="L31" i="11"/>
  <c r="M31" i="11" s="1"/>
  <c r="N31" i="11" s="1"/>
  <c r="B33" i="10"/>
  <c r="L32" i="10"/>
  <c r="N31" i="10"/>
  <c r="O31" i="10" s="1"/>
  <c r="M6" i="9"/>
  <c r="B8" i="9"/>
  <c r="L7" i="9"/>
  <c r="M7" i="9" s="1"/>
  <c r="O5" i="9"/>
  <c r="M6" i="8"/>
  <c r="B8" i="8"/>
  <c r="L7" i="8"/>
  <c r="O5" i="8"/>
  <c r="M6" i="7"/>
  <c r="B8" i="7"/>
  <c r="L7" i="7"/>
  <c r="M7" i="7" s="1"/>
  <c r="O5" i="7"/>
  <c r="N5" i="6"/>
  <c r="O5" i="6" s="1"/>
  <c r="M6" i="6"/>
  <c r="B8" i="6"/>
  <c r="L7" i="6"/>
  <c r="B9" i="5"/>
  <c r="L8" i="5"/>
  <c r="M7" i="5"/>
  <c r="M5" i="4"/>
  <c r="N5" i="4" s="1"/>
  <c r="O5" i="4" s="1"/>
  <c r="O3" i="4"/>
  <c r="B7" i="4"/>
  <c r="L6" i="4"/>
  <c r="I38" i="2"/>
  <c r="I40" i="2" s="1"/>
  <c r="B4" i="3"/>
  <c r="N4" i="2"/>
  <c r="O4" i="2" s="1"/>
  <c r="M5" i="2"/>
  <c r="N5" i="2" s="1"/>
  <c r="O5" i="2" s="1"/>
  <c r="B7" i="2"/>
  <c r="L6" i="2"/>
  <c r="M6" i="2" s="1"/>
  <c r="N37" i="17" l="1"/>
  <c r="N38" i="17" s="1"/>
  <c r="D1" i="17" s="1"/>
  <c r="M37" i="14"/>
  <c r="B35" i="15"/>
  <c r="L34" i="15"/>
  <c r="N33" i="15"/>
  <c r="O33" i="15" s="1"/>
  <c r="N30" i="12"/>
  <c r="O30" i="12" s="1"/>
  <c r="N31" i="12"/>
  <c r="O31" i="12" s="1"/>
  <c r="B33" i="12"/>
  <c r="L32" i="12"/>
  <c r="M32" i="12" s="1"/>
  <c r="N32" i="12" s="1"/>
  <c r="O30" i="11"/>
  <c r="B7" i="3"/>
  <c r="K37" i="17" s="1"/>
  <c r="B33" i="11"/>
  <c r="L32" i="11"/>
  <c r="M32" i="11" s="1"/>
  <c r="N32" i="11" s="1"/>
  <c r="O31" i="11"/>
  <c r="M32" i="10"/>
  <c r="N32" i="10" s="1"/>
  <c r="O32" i="10" s="1"/>
  <c r="B34" i="10"/>
  <c r="L33" i="10"/>
  <c r="M33" i="10" s="1"/>
  <c r="N6" i="9"/>
  <c r="O6" i="9" s="1"/>
  <c r="N7" i="9"/>
  <c r="O7" i="9" s="1"/>
  <c r="B9" i="9"/>
  <c r="L8" i="9"/>
  <c r="M8" i="9" s="1"/>
  <c r="B9" i="8"/>
  <c r="L8" i="8"/>
  <c r="M7" i="8"/>
  <c r="N6" i="8"/>
  <c r="N7" i="7"/>
  <c r="O7" i="7" s="1"/>
  <c r="B9" i="7"/>
  <c r="L8" i="7"/>
  <c r="M8" i="7" s="1"/>
  <c r="N8" i="7" s="1"/>
  <c r="N6" i="7"/>
  <c r="B9" i="6"/>
  <c r="L8" i="6"/>
  <c r="M8" i="6" s="1"/>
  <c r="M7" i="6"/>
  <c r="N6" i="6"/>
  <c r="O6" i="6" s="1"/>
  <c r="M8" i="5"/>
  <c r="N8" i="5" s="1"/>
  <c r="O8" i="5" s="1"/>
  <c r="L9" i="5"/>
  <c r="M9" i="5" s="1"/>
  <c r="N9" i="5" s="1"/>
  <c r="B10" i="5"/>
  <c r="N7" i="5"/>
  <c r="O7" i="5" s="1"/>
  <c r="M6" i="4"/>
  <c r="B8" i="4"/>
  <c r="L7" i="4"/>
  <c r="L7" i="2"/>
  <c r="M7" i="2" s="1"/>
  <c r="B8" i="2"/>
  <c r="N6" i="2"/>
  <c r="O6" i="2" s="1"/>
  <c r="O37" i="17" l="1"/>
  <c r="O38" i="17" s="1"/>
  <c r="G1" i="17" s="1"/>
  <c r="K16" i="17"/>
  <c r="K32" i="17"/>
  <c r="K13" i="17"/>
  <c r="K29" i="17"/>
  <c r="K14" i="17"/>
  <c r="K30" i="17"/>
  <c r="K11" i="17"/>
  <c r="K27" i="17"/>
  <c r="K3" i="17"/>
  <c r="K20" i="17"/>
  <c r="K36" i="17"/>
  <c r="K17" i="17"/>
  <c r="K33" i="17"/>
  <c r="K18" i="17"/>
  <c r="K34" i="17"/>
  <c r="K15" i="17"/>
  <c r="K31" i="17"/>
  <c r="K8" i="17"/>
  <c r="K24" i="17"/>
  <c r="K5" i="17"/>
  <c r="K21" i="17"/>
  <c r="K6" i="17"/>
  <c r="K22" i="17"/>
  <c r="K4" i="17"/>
  <c r="K19" i="17"/>
  <c r="K35" i="17"/>
  <c r="K12" i="17"/>
  <c r="K28" i="17"/>
  <c r="K9" i="17"/>
  <c r="K25" i="17"/>
  <c r="K10" i="17"/>
  <c r="K26" i="17"/>
  <c r="K7" i="17"/>
  <c r="K23" i="17"/>
  <c r="K34" i="15"/>
  <c r="K26" i="14"/>
  <c r="K35" i="14"/>
  <c r="K3" i="14"/>
  <c r="K12" i="14"/>
  <c r="K13" i="14"/>
  <c r="K18" i="14"/>
  <c r="K29" i="14"/>
  <c r="K6" i="14"/>
  <c r="K34" i="14"/>
  <c r="K14" i="14"/>
  <c r="K19" i="14"/>
  <c r="K4" i="14"/>
  <c r="K28" i="14"/>
  <c r="K30" i="14"/>
  <c r="K24" i="14"/>
  <c r="K11" i="14"/>
  <c r="K5" i="14"/>
  <c r="K37" i="14"/>
  <c r="K32" i="14"/>
  <c r="K7" i="14"/>
  <c r="K9" i="14"/>
  <c r="K27" i="14"/>
  <c r="K21" i="14"/>
  <c r="K15" i="14"/>
  <c r="K17" i="14"/>
  <c r="K23" i="14"/>
  <c r="K25" i="14"/>
  <c r="K31" i="14"/>
  <c r="K33" i="14"/>
  <c r="K8" i="14"/>
  <c r="M38" i="14"/>
  <c r="N37" i="14"/>
  <c r="N38" i="14" s="1"/>
  <c r="D1" i="14" s="1"/>
  <c r="K36" i="14"/>
  <c r="K20" i="14"/>
  <c r="K22" i="14"/>
  <c r="K16" i="14"/>
  <c r="K10" i="14"/>
  <c r="K8" i="8"/>
  <c r="K7" i="8"/>
  <c r="K6" i="8"/>
  <c r="K5" i="8"/>
  <c r="K4" i="8"/>
  <c r="K3" i="8"/>
  <c r="K4" i="15"/>
  <c r="K26" i="15"/>
  <c r="K7" i="15"/>
  <c r="K20" i="15"/>
  <c r="K23" i="15"/>
  <c r="K10" i="15"/>
  <c r="M34" i="15"/>
  <c r="N34" i="15" s="1"/>
  <c r="K14" i="15"/>
  <c r="K30" i="15"/>
  <c r="K11" i="15"/>
  <c r="K27" i="15"/>
  <c r="K8" i="15"/>
  <c r="K24" i="15"/>
  <c r="B36" i="15"/>
  <c r="L35" i="15"/>
  <c r="M35" i="15" s="1"/>
  <c r="K35" i="15"/>
  <c r="K18" i="15"/>
  <c r="K33" i="15"/>
  <c r="K15" i="15"/>
  <c r="K31" i="15"/>
  <c r="K12" i="15"/>
  <c r="K28" i="15"/>
  <c r="K21" i="15"/>
  <c r="K5" i="15"/>
  <c r="K17" i="15"/>
  <c r="K29" i="15"/>
  <c r="K9" i="15"/>
  <c r="K13" i="15"/>
  <c r="K25" i="15"/>
  <c r="K22" i="15"/>
  <c r="K3" i="15"/>
  <c r="K19" i="15"/>
  <c r="K16" i="15"/>
  <c r="K32" i="15"/>
  <c r="K6" i="15"/>
  <c r="K17" i="11"/>
  <c r="K5" i="9"/>
  <c r="K15" i="10"/>
  <c r="K4" i="6"/>
  <c r="K31" i="10"/>
  <c r="K4" i="10"/>
  <c r="K7" i="11"/>
  <c r="K24" i="11"/>
  <c r="K32" i="12"/>
  <c r="K8" i="11"/>
  <c r="K6" i="2"/>
  <c r="K4" i="4"/>
  <c r="K9" i="5"/>
  <c r="K7" i="7"/>
  <c r="K16" i="10"/>
  <c r="K21" i="10"/>
  <c r="K23" i="11"/>
  <c r="K9" i="12"/>
  <c r="K7" i="5"/>
  <c r="K3" i="6"/>
  <c r="K4" i="9"/>
  <c r="K10" i="10"/>
  <c r="K25" i="12"/>
  <c r="O32" i="12"/>
  <c r="K18" i="12"/>
  <c r="K3" i="12"/>
  <c r="K19" i="12"/>
  <c r="K4" i="12"/>
  <c r="K20" i="12"/>
  <c r="K13" i="12"/>
  <c r="K29" i="12"/>
  <c r="K6" i="12"/>
  <c r="K22" i="12"/>
  <c r="K7" i="12"/>
  <c r="K23" i="12"/>
  <c r="K8" i="12"/>
  <c r="K24" i="12"/>
  <c r="K17" i="12"/>
  <c r="K10" i="12"/>
  <c r="K26" i="12"/>
  <c r="K11" i="12"/>
  <c r="K27" i="12"/>
  <c r="K12" i="12"/>
  <c r="K28" i="12"/>
  <c r="K5" i="12"/>
  <c r="K21" i="12"/>
  <c r="K33" i="12"/>
  <c r="B34" i="12"/>
  <c r="L33" i="12"/>
  <c r="K14" i="12"/>
  <c r="K30" i="12"/>
  <c r="K15" i="12"/>
  <c r="K16" i="12"/>
  <c r="K31" i="12"/>
  <c r="K25" i="11"/>
  <c r="K4" i="2"/>
  <c r="K5" i="4"/>
  <c r="K6" i="4"/>
  <c r="K5" i="5"/>
  <c r="K8" i="5"/>
  <c r="K6" i="5"/>
  <c r="K6" i="6"/>
  <c r="K8" i="6"/>
  <c r="K6" i="7"/>
  <c r="K6" i="9"/>
  <c r="K5" i="10"/>
  <c r="K19" i="10"/>
  <c r="K3" i="10"/>
  <c r="K20" i="10"/>
  <c r="K9" i="10"/>
  <c r="K25" i="10"/>
  <c r="K26" i="10"/>
  <c r="K18" i="10"/>
  <c r="K11" i="11"/>
  <c r="K27" i="11"/>
  <c r="K12" i="11"/>
  <c r="K28" i="11"/>
  <c r="K9" i="11"/>
  <c r="K29" i="11"/>
  <c r="K7" i="2"/>
  <c r="K3" i="2"/>
  <c r="K7" i="4"/>
  <c r="K4" i="5"/>
  <c r="K4" i="7"/>
  <c r="K7" i="9"/>
  <c r="K7" i="10"/>
  <c r="K23" i="10"/>
  <c r="K8" i="10"/>
  <c r="K24" i="10"/>
  <c r="K33" i="10"/>
  <c r="K13" i="10"/>
  <c r="K29" i="10"/>
  <c r="K14" i="10"/>
  <c r="K22" i="10"/>
  <c r="K15" i="11"/>
  <c r="K16" i="11"/>
  <c r="K31" i="11"/>
  <c r="K13" i="11"/>
  <c r="K6" i="11"/>
  <c r="K5" i="2"/>
  <c r="K3" i="4"/>
  <c r="K3" i="5"/>
  <c r="K5" i="6"/>
  <c r="K7" i="6"/>
  <c r="K8" i="7"/>
  <c r="K3" i="7"/>
  <c r="K8" i="9"/>
  <c r="K3" i="9"/>
  <c r="K11" i="10"/>
  <c r="K27" i="10"/>
  <c r="K12" i="10"/>
  <c r="K28" i="10"/>
  <c r="K32" i="10"/>
  <c r="K17" i="10"/>
  <c r="K6" i="10"/>
  <c r="K30" i="10"/>
  <c r="K3" i="11"/>
  <c r="K19" i="11"/>
  <c r="K4" i="11"/>
  <c r="K20" i="11"/>
  <c r="K32" i="11"/>
  <c r="K30" i="11"/>
  <c r="O32" i="11"/>
  <c r="K33" i="11"/>
  <c r="B34" i="11"/>
  <c r="L33" i="11"/>
  <c r="M33" i="11" s="1"/>
  <c r="K5" i="7"/>
  <c r="K22" i="11"/>
  <c r="K14" i="11"/>
  <c r="K10" i="11"/>
  <c r="K18" i="11"/>
  <c r="K26" i="11"/>
  <c r="K21" i="11"/>
  <c r="K5" i="11"/>
  <c r="N33" i="10"/>
  <c r="O33" i="10" s="1"/>
  <c r="B35" i="10"/>
  <c r="L34" i="10"/>
  <c r="M34" i="10" s="1"/>
  <c r="K34" i="10"/>
  <c r="N8" i="9"/>
  <c r="O8" i="9" s="1"/>
  <c r="K9" i="9"/>
  <c r="B10" i="9"/>
  <c r="L9" i="9"/>
  <c r="M8" i="8"/>
  <c r="N8" i="8" s="1"/>
  <c r="N7" i="8"/>
  <c r="O7" i="8" s="1"/>
  <c r="O6" i="8"/>
  <c r="K9" i="8"/>
  <c r="B10" i="8"/>
  <c r="K10" i="8" s="1"/>
  <c r="L9" i="8"/>
  <c r="M9" i="8" s="1"/>
  <c r="N9" i="8" s="1"/>
  <c r="O8" i="7"/>
  <c r="O6" i="7"/>
  <c r="K9" i="7"/>
  <c r="L9" i="7"/>
  <c r="M9" i="7" s="1"/>
  <c r="N9" i="7" s="1"/>
  <c r="B10" i="7"/>
  <c r="N8" i="6"/>
  <c r="O8" i="6" s="1"/>
  <c r="K9" i="6"/>
  <c r="B10" i="6"/>
  <c r="L9" i="6"/>
  <c r="N7" i="6"/>
  <c r="O7" i="6" s="1"/>
  <c r="O9" i="5"/>
  <c r="B11" i="5"/>
  <c r="K10" i="5"/>
  <c r="L10" i="5"/>
  <c r="M7" i="4"/>
  <c r="N7" i="4" s="1"/>
  <c r="O7" i="4" s="1"/>
  <c r="K8" i="4"/>
  <c r="L8" i="4"/>
  <c r="B9" i="4"/>
  <c r="N6" i="4"/>
  <c r="B9" i="2"/>
  <c r="L8" i="2"/>
  <c r="M8" i="2" s="1"/>
  <c r="K8" i="2"/>
  <c r="N7" i="2"/>
  <c r="M40" i="17" l="1"/>
  <c r="K38" i="17"/>
  <c r="O1" i="17" s="1"/>
  <c r="K38" i="14"/>
  <c r="O1" i="14" s="1"/>
  <c r="O37" i="14"/>
  <c r="O38" i="14" s="1"/>
  <c r="G1" i="14" s="1"/>
  <c r="O34" i="15"/>
  <c r="B37" i="15"/>
  <c r="L36" i="15"/>
  <c r="M36" i="15" s="1"/>
  <c r="K36" i="15"/>
  <c r="N35" i="15"/>
  <c r="O35" i="15" s="1"/>
  <c r="B35" i="12"/>
  <c r="L34" i="12"/>
  <c r="K34" i="12"/>
  <c r="M33" i="12"/>
  <c r="N33" i="12" s="1"/>
  <c r="N33" i="11"/>
  <c r="O33" i="11" s="1"/>
  <c r="K34" i="11"/>
  <c r="B35" i="11"/>
  <c r="L34" i="11"/>
  <c r="K35" i="10"/>
  <c r="B36" i="10"/>
  <c r="L35" i="10"/>
  <c r="M35" i="10" s="1"/>
  <c r="N34" i="10"/>
  <c r="O34" i="10" s="1"/>
  <c r="B11" i="9"/>
  <c r="L10" i="9"/>
  <c r="K10" i="9"/>
  <c r="M9" i="9"/>
  <c r="O8" i="8"/>
  <c r="B11" i="8"/>
  <c r="K11" i="8" s="1"/>
  <c r="L10" i="8"/>
  <c r="O9" i="8"/>
  <c r="O9" i="7"/>
  <c r="K10" i="7"/>
  <c r="B11" i="7"/>
  <c r="L10" i="7"/>
  <c r="B11" i="6"/>
  <c r="L10" i="6"/>
  <c r="K10" i="6"/>
  <c r="M9" i="6"/>
  <c r="N9" i="6" s="1"/>
  <c r="M10" i="5"/>
  <c r="N10" i="5" s="1"/>
  <c r="O10" i="5" s="1"/>
  <c r="B12" i="5"/>
  <c r="L11" i="5"/>
  <c r="M11" i="5" s="1"/>
  <c r="N11" i="5" s="1"/>
  <c r="K11" i="5"/>
  <c r="M8" i="4"/>
  <c r="N8" i="4" s="1"/>
  <c r="K9" i="4"/>
  <c r="B10" i="4"/>
  <c r="L9" i="4"/>
  <c r="O6" i="4"/>
  <c r="N8" i="2"/>
  <c r="O8" i="2" s="1"/>
  <c r="O7" i="2"/>
  <c r="B10" i="2"/>
  <c r="L9" i="2"/>
  <c r="M9" i="2" s="1"/>
  <c r="K9" i="2"/>
  <c r="M40" i="14" l="1"/>
  <c r="N36" i="15"/>
  <c r="O36" i="15" s="1"/>
  <c r="K37" i="15"/>
  <c r="K38" i="15" s="1"/>
  <c r="L37" i="15"/>
  <c r="L38" i="15" s="1"/>
  <c r="L40" i="15" s="1"/>
  <c r="O33" i="12"/>
  <c r="B36" i="12"/>
  <c r="L35" i="12"/>
  <c r="M35" i="12" s="1"/>
  <c r="N35" i="12" s="1"/>
  <c r="K35" i="12"/>
  <c r="M34" i="12"/>
  <c r="N34" i="12" s="1"/>
  <c r="O34" i="12" s="1"/>
  <c r="M34" i="11"/>
  <c r="N34" i="11" s="1"/>
  <c r="B36" i="11"/>
  <c r="L35" i="11"/>
  <c r="K35" i="11"/>
  <c r="N35" i="10"/>
  <c r="O35" i="10" s="1"/>
  <c r="B37" i="10"/>
  <c r="L36" i="10"/>
  <c r="K36" i="10"/>
  <c r="M10" i="9"/>
  <c r="B12" i="9"/>
  <c r="L11" i="9"/>
  <c r="M11" i="9" s="1"/>
  <c r="K11" i="9"/>
  <c r="N9" i="9"/>
  <c r="O9" i="9" s="1"/>
  <c r="M10" i="8"/>
  <c r="N10" i="8" s="1"/>
  <c r="O10" i="8" s="1"/>
  <c r="B12" i="8"/>
  <c r="K12" i="8" s="1"/>
  <c r="L11" i="8"/>
  <c r="M10" i="7"/>
  <c r="N10" i="7" s="1"/>
  <c r="O10" i="7" s="1"/>
  <c r="B12" i="7"/>
  <c r="L11" i="7"/>
  <c r="M11" i="7" s="1"/>
  <c r="K11" i="7"/>
  <c r="M10" i="6"/>
  <c r="N10" i="6" s="1"/>
  <c r="O9" i="6"/>
  <c r="B12" i="6"/>
  <c r="L11" i="6"/>
  <c r="M11" i="6" s="1"/>
  <c r="K11" i="6"/>
  <c r="O11" i="5"/>
  <c r="B13" i="5"/>
  <c r="L12" i="5"/>
  <c r="M12" i="5" s="1"/>
  <c r="K12" i="5"/>
  <c r="M9" i="4"/>
  <c r="N9" i="4" s="1"/>
  <c r="O9" i="4" s="1"/>
  <c r="O8" i="4"/>
  <c r="B11" i="4"/>
  <c r="L10" i="4"/>
  <c r="M10" i="4" s="1"/>
  <c r="K10" i="4"/>
  <c r="N9" i="2"/>
  <c r="O9" i="2" s="1"/>
  <c r="B11" i="2"/>
  <c r="L10" i="2"/>
  <c r="M10" i="2" s="1"/>
  <c r="K10" i="2"/>
  <c r="O1" i="15" l="1"/>
  <c r="M37" i="15"/>
  <c r="M38" i="15" s="1"/>
  <c r="O35" i="12"/>
  <c r="B37" i="12"/>
  <c r="L36" i="12"/>
  <c r="M36" i="12" s="1"/>
  <c r="K36" i="12"/>
  <c r="M35" i="11"/>
  <c r="N35" i="11" s="1"/>
  <c r="O35" i="11" s="1"/>
  <c r="O34" i="11"/>
  <c r="B37" i="11"/>
  <c r="L36" i="11"/>
  <c r="M36" i="11" s="1"/>
  <c r="K36" i="11"/>
  <c r="M36" i="10"/>
  <c r="N36" i="10" s="1"/>
  <c r="K37" i="10"/>
  <c r="K38" i="10" s="1"/>
  <c r="L37" i="10"/>
  <c r="L38" i="10" s="1"/>
  <c r="L40" i="10" s="1"/>
  <c r="N10" i="9"/>
  <c r="O10" i="9" s="1"/>
  <c r="N11" i="9"/>
  <c r="O11" i="9" s="1"/>
  <c r="B13" i="9"/>
  <c r="L12" i="9"/>
  <c r="K12" i="9"/>
  <c r="B13" i="8"/>
  <c r="K13" i="8" s="1"/>
  <c r="L12" i="8"/>
  <c r="M12" i="8" s="1"/>
  <c r="M11" i="8"/>
  <c r="N11" i="8" s="1"/>
  <c r="B13" i="7"/>
  <c r="L12" i="7"/>
  <c r="K12" i="7"/>
  <c r="N11" i="7"/>
  <c r="O11" i="7" s="1"/>
  <c r="O10" i="6"/>
  <c r="N11" i="6"/>
  <c r="O11" i="6" s="1"/>
  <c r="B13" i="6"/>
  <c r="L12" i="6"/>
  <c r="K12" i="6"/>
  <c r="N12" i="5"/>
  <c r="O12" i="5" s="1"/>
  <c r="K13" i="5"/>
  <c r="B14" i="5"/>
  <c r="L13" i="5"/>
  <c r="M13" i="5" s="1"/>
  <c r="N10" i="4"/>
  <c r="O10" i="4" s="1"/>
  <c r="B12" i="4"/>
  <c r="L11" i="4"/>
  <c r="M11" i="4" s="1"/>
  <c r="N11" i="4" s="1"/>
  <c r="K11" i="4"/>
  <c r="N10" i="2"/>
  <c r="O10" i="2" s="1"/>
  <c r="K11" i="2"/>
  <c r="L11" i="2"/>
  <c r="M11" i="2" s="1"/>
  <c r="N11" i="2" s="1"/>
  <c r="B12" i="2"/>
  <c r="O1" i="10" l="1"/>
  <c r="N37" i="15"/>
  <c r="N38" i="15" s="1"/>
  <c r="D1" i="15" s="1"/>
  <c r="N36" i="12"/>
  <c r="O36" i="12" s="1"/>
  <c r="K37" i="12"/>
  <c r="L37" i="12"/>
  <c r="L38" i="12" s="1"/>
  <c r="L40" i="12" s="1"/>
  <c r="N36" i="11"/>
  <c r="O36" i="11" s="1"/>
  <c r="K37" i="11"/>
  <c r="L37" i="11"/>
  <c r="L38" i="11" s="1"/>
  <c r="L40" i="11" s="1"/>
  <c r="O36" i="10"/>
  <c r="M37" i="10"/>
  <c r="M12" i="9"/>
  <c r="N12" i="9" s="1"/>
  <c r="O12" i="9" s="1"/>
  <c r="K13" i="9"/>
  <c r="B14" i="9"/>
  <c r="L13" i="9"/>
  <c r="N12" i="8"/>
  <c r="O12" i="8" s="1"/>
  <c r="B14" i="8"/>
  <c r="K14" i="8" s="1"/>
  <c r="L13" i="8"/>
  <c r="O11" i="8"/>
  <c r="M12" i="7"/>
  <c r="N12" i="7" s="1"/>
  <c r="K13" i="7"/>
  <c r="L13" i="7"/>
  <c r="B14" i="7"/>
  <c r="M12" i="6"/>
  <c r="N12" i="6" s="1"/>
  <c r="O12" i="6" s="1"/>
  <c r="K13" i="6"/>
  <c r="L13" i="6"/>
  <c r="M13" i="6" s="1"/>
  <c r="B14" i="6"/>
  <c r="L14" i="5"/>
  <c r="B15" i="5"/>
  <c r="K14" i="5"/>
  <c r="N13" i="5"/>
  <c r="O13" i="5" s="1"/>
  <c r="O11" i="4"/>
  <c r="K12" i="4"/>
  <c r="B13" i="4"/>
  <c r="L12" i="4"/>
  <c r="M12" i="4" s="1"/>
  <c r="N12" i="4" s="1"/>
  <c r="B13" i="2"/>
  <c r="L12" i="2"/>
  <c r="K12" i="2"/>
  <c r="O11" i="2"/>
  <c r="K38" i="11" l="1"/>
  <c r="O1" i="11" s="1"/>
  <c r="K38" i="12"/>
  <c r="O1" i="12" s="1"/>
  <c r="O37" i="15"/>
  <c r="O38" i="15" s="1"/>
  <c r="G1" i="15" s="1"/>
  <c r="M37" i="12"/>
  <c r="M38" i="12" s="1"/>
  <c r="M37" i="11"/>
  <c r="M38" i="10"/>
  <c r="N37" i="10"/>
  <c r="M13" i="9"/>
  <c r="B15" i="9"/>
  <c r="L14" i="9"/>
  <c r="M14" i="9" s="1"/>
  <c r="K14" i="9"/>
  <c r="M13" i="8"/>
  <c r="B15" i="8"/>
  <c r="K15" i="8" s="1"/>
  <c r="L14" i="8"/>
  <c r="M14" i="8" s="1"/>
  <c r="M13" i="7"/>
  <c r="N13" i="7" s="1"/>
  <c r="O12" i="7"/>
  <c r="K14" i="7"/>
  <c r="B15" i="7"/>
  <c r="L14" i="7"/>
  <c r="B15" i="6"/>
  <c r="L14" i="6"/>
  <c r="M14" i="6" s="1"/>
  <c r="K14" i="6"/>
  <c r="N13" i="6"/>
  <c r="O13" i="6" s="1"/>
  <c r="M14" i="5"/>
  <c r="N14" i="5" s="1"/>
  <c r="B16" i="5"/>
  <c r="L16" i="5" s="1"/>
  <c r="L15" i="5"/>
  <c r="M15" i="5" s="1"/>
  <c r="K15" i="5"/>
  <c r="B14" i="4"/>
  <c r="L13" i="4"/>
  <c r="K13" i="4"/>
  <c r="O12" i="4"/>
  <c r="B14" i="2"/>
  <c r="L13" i="2"/>
  <c r="K13" i="2"/>
  <c r="M12" i="2"/>
  <c r="N12" i="2" s="1"/>
  <c r="M40" i="15" l="1"/>
  <c r="N37" i="12"/>
  <c r="N38" i="12" s="1"/>
  <c r="D1" i="12" s="1"/>
  <c r="M38" i="11"/>
  <c r="N37" i="11"/>
  <c r="N38" i="11" s="1"/>
  <c r="D1" i="11" s="1"/>
  <c r="N38" i="10"/>
  <c r="D1" i="10" s="1"/>
  <c r="O37" i="10"/>
  <c r="O38" i="10" s="1"/>
  <c r="G1" i="10" s="1"/>
  <c r="N14" i="9"/>
  <c r="O14" i="9" s="1"/>
  <c r="N13" i="9"/>
  <c r="O13" i="9" s="1"/>
  <c r="B16" i="9"/>
  <c r="L15" i="9"/>
  <c r="M15" i="9" s="1"/>
  <c r="K15" i="9"/>
  <c r="N13" i="8"/>
  <c r="O13" i="8" s="1"/>
  <c r="N14" i="8"/>
  <c r="O14" i="8" s="1"/>
  <c r="B16" i="8"/>
  <c r="K16" i="8" s="1"/>
  <c r="L15" i="8"/>
  <c r="M15" i="8" s="1"/>
  <c r="N15" i="8" s="1"/>
  <c r="O13" i="7"/>
  <c r="M14" i="7"/>
  <c r="N14" i="7" s="1"/>
  <c r="B16" i="7"/>
  <c r="L15" i="7"/>
  <c r="M15" i="7" s="1"/>
  <c r="N15" i="7" s="1"/>
  <c r="O15" i="7" s="1"/>
  <c r="K15" i="7"/>
  <c r="N14" i="6"/>
  <c r="O14" i="6" s="1"/>
  <c r="B16" i="6"/>
  <c r="L15" i="6"/>
  <c r="M15" i="6" s="1"/>
  <c r="K15" i="6"/>
  <c r="N15" i="5"/>
  <c r="O15" i="5" s="1"/>
  <c r="O14" i="5"/>
  <c r="B17" i="5"/>
  <c r="L17" i="5" s="1"/>
  <c r="K16" i="5"/>
  <c r="M13" i="4"/>
  <c r="N13" i="4" s="1"/>
  <c r="B15" i="4"/>
  <c r="L14" i="4"/>
  <c r="M14" i="4" s="1"/>
  <c r="K14" i="4"/>
  <c r="B15" i="2"/>
  <c r="L14" i="2"/>
  <c r="M14" i="2" s="1"/>
  <c r="K14" i="2"/>
  <c r="M13" i="2"/>
  <c r="O12" i="2"/>
  <c r="O37" i="12" l="1"/>
  <c r="O38" i="12" s="1"/>
  <c r="G1" i="12" s="1"/>
  <c r="O37" i="11"/>
  <c r="O38" i="11" s="1"/>
  <c r="M40" i="10"/>
  <c r="N15" i="9"/>
  <c r="O15" i="9" s="1"/>
  <c r="B17" i="9"/>
  <c r="L16" i="9"/>
  <c r="M16" i="9" s="1"/>
  <c r="K16" i="9"/>
  <c r="O15" i="8"/>
  <c r="B17" i="8"/>
  <c r="K17" i="8" s="1"/>
  <c r="L16" i="8"/>
  <c r="M16" i="8" s="1"/>
  <c r="O14" i="7"/>
  <c r="B17" i="7"/>
  <c r="L16" i="7"/>
  <c r="M16" i="7" s="1"/>
  <c r="K16" i="7"/>
  <c r="N15" i="6"/>
  <c r="O15" i="6" s="1"/>
  <c r="B17" i="6"/>
  <c r="L16" i="6"/>
  <c r="M16" i="6" s="1"/>
  <c r="K16" i="6"/>
  <c r="M16" i="5"/>
  <c r="K17" i="5"/>
  <c r="B18" i="5"/>
  <c r="N14" i="4"/>
  <c r="O14" i="4" s="1"/>
  <c r="B16" i="4"/>
  <c r="L15" i="4"/>
  <c r="M15" i="4" s="1"/>
  <c r="K15" i="4"/>
  <c r="O13" i="4"/>
  <c r="N13" i="2"/>
  <c r="O13" i="2" s="1"/>
  <c r="N14" i="2"/>
  <c r="O14" i="2" s="1"/>
  <c r="K15" i="2"/>
  <c r="L15" i="2"/>
  <c r="B16" i="2"/>
  <c r="M40" i="12" l="1"/>
  <c r="G1" i="11"/>
  <c r="M40" i="11"/>
  <c r="N16" i="9"/>
  <c r="O16" i="9" s="1"/>
  <c r="K17" i="9"/>
  <c r="L17" i="9"/>
  <c r="B18" i="9"/>
  <c r="N16" i="8"/>
  <c r="O16" i="8" s="1"/>
  <c r="B18" i="8"/>
  <c r="K18" i="8" s="1"/>
  <c r="L17" i="8"/>
  <c r="M17" i="8" s="1"/>
  <c r="N16" i="7"/>
  <c r="O16" i="7" s="1"/>
  <c r="K17" i="7"/>
  <c r="L17" i="7"/>
  <c r="B18" i="7"/>
  <c r="N16" i="6"/>
  <c r="O16" i="6" s="1"/>
  <c r="K17" i="6"/>
  <c r="B18" i="6"/>
  <c r="L17" i="6"/>
  <c r="N16" i="5"/>
  <c r="O16" i="5" s="1"/>
  <c r="M17" i="5"/>
  <c r="B19" i="5"/>
  <c r="L18" i="5"/>
  <c r="M18" i="5" s="1"/>
  <c r="K18" i="5"/>
  <c r="N15" i="4"/>
  <c r="O15" i="4" s="1"/>
  <c r="K16" i="4"/>
  <c r="B17" i="4"/>
  <c r="L16" i="4"/>
  <c r="M16" i="4" s="1"/>
  <c r="B17" i="2"/>
  <c r="L16" i="2"/>
  <c r="M16" i="2" s="1"/>
  <c r="N16" i="2" s="1"/>
  <c r="K16" i="2"/>
  <c r="M15" i="2"/>
  <c r="N15" i="2" s="1"/>
  <c r="O15" i="2" s="1"/>
  <c r="M17" i="9" l="1"/>
  <c r="B19" i="9"/>
  <c r="L18" i="9"/>
  <c r="M18" i="9" s="1"/>
  <c r="K18" i="9"/>
  <c r="N17" i="8"/>
  <c r="O17" i="8" s="1"/>
  <c r="B19" i="8"/>
  <c r="K19" i="8" s="1"/>
  <c r="L18" i="8"/>
  <c r="K18" i="7"/>
  <c r="B19" i="7"/>
  <c r="L18" i="7"/>
  <c r="M17" i="7"/>
  <c r="N17" i="7" s="1"/>
  <c r="O17" i="7" s="1"/>
  <c r="B19" i="6"/>
  <c r="L18" i="6"/>
  <c r="K18" i="6"/>
  <c r="M17" i="6"/>
  <c r="N17" i="6" s="1"/>
  <c r="O17" i="6" s="1"/>
  <c r="N18" i="5"/>
  <c r="O18" i="5" s="1"/>
  <c r="B20" i="5"/>
  <c r="L19" i="5"/>
  <c r="K19" i="5"/>
  <c r="N17" i="5"/>
  <c r="O17" i="5" s="1"/>
  <c r="N16" i="4"/>
  <c r="O16" i="4" s="1"/>
  <c r="K17" i="4"/>
  <c r="B18" i="4"/>
  <c r="L17" i="4"/>
  <c r="O16" i="2"/>
  <c r="B18" i="2"/>
  <c r="L17" i="2"/>
  <c r="K17" i="2"/>
  <c r="N17" i="9" l="1"/>
  <c r="O17" i="9" s="1"/>
  <c r="N18" i="9"/>
  <c r="O18" i="9" s="1"/>
  <c r="B20" i="9"/>
  <c r="L19" i="9"/>
  <c r="M19" i="9" s="1"/>
  <c r="K19" i="9"/>
  <c r="M18" i="8"/>
  <c r="N18" i="8" s="1"/>
  <c r="O18" i="8" s="1"/>
  <c r="B20" i="8"/>
  <c r="K20" i="8" s="1"/>
  <c r="L19" i="8"/>
  <c r="M18" i="7"/>
  <c r="N18" i="7" s="1"/>
  <c r="B20" i="7"/>
  <c r="L19" i="7"/>
  <c r="K19" i="7"/>
  <c r="M18" i="6"/>
  <c r="N18" i="6" s="1"/>
  <c r="B20" i="6"/>
  <c r="L19" i="6"/>
  <c r="K19" i="6"/>
  <c r="M19" i="5"/>
  <c r="N19" i="5" s="1"/>
  <c r="B21" i="5"/>
  <c r="L20" i="5"/>
  <c r="K20" i="5"/>
  <c r="M17" i="4"/>
  <c r="B19" i="4"/>
  <c r="L18" i="4"/>
  <c r="M18" i="4" s="1"/>
  <c r="N18" i="4" s="1"/>
  <c r="K18" i="4"/>
  <c r="B19" i="2"/>
  <c r="L18" i="2"/>
  <c r="K18" i="2"/>
  <c r="M17" i="2"/>
  <c r="N19" i="9" l="1"/>
  <c r="O19" i="9" s="1"/>
  <c r="B21" i="9"/>
  <c r="L20" i="9"/>
  <c r="M20" i="9" s="1"/>
  <c r="K20" i="9"/>
  <c r="B21" i="8"/>
  <c r="K21" i="8" s="1"/>
  <c r="L20" i="8"/>
  <c r="M20" i="8" s="1"/>
  <c r="M19" i="8"/>
  <c r="M19" i="7"/>
  <c r="N19" i="7" s="1"/>
  <c r="O19" i="7" s="1"/>
  <c r="O18" i="7"/>
  <c r="B21" i="7"/>
  <c r="L20" i="7"/>
  <c r="M20" i="7" s="1"/>
  <c r="N20" i="7" s="1"/>
  <c r="K20" i="7"/>
  <c r="O18" i="6"/>
  <c r="B21" i="6"/>
  <c r="L20" i="6"/>
  <c r="M20" i="6" s="1"/>
  <c r="K20" i="6"/>
  <c r="M19" i="6"/>
  <c r="O19" i="5"/>
  <c r="M20" i="5"/>
  <c r="N20" i="5" s="1"/>
  <c r="K21" i="5"/>
  <c r="B22" i="5"/>
  <c r="L21" i="5"/>
  <c r="B20" i="4"/>
  <c r="L19" i="4"/>
  <c r="M19" i="4" s="1"/>
  <c r="K19" i="4"/>
  <c r="O18" i="4"/>
  <c r="N17" i="4"/>
  <c r="O17" i="4" s="1"/>
  <c r="N17" i="2"/>
  <c r="O17" i="2" s="1"/>
  <c r="M18" i="2"/>
  <c r="N18" i="2" s="1"/>
  <c r="K19" i="2"/>
  <c r="B20" i="2"/>
  <c r="L19" i="2"/>
  <c r="N20" i="9" l="1"/>
  <c r="O20" i="9" s="1"/>
  <c r="K21" i="9"/>
  <c r="L21" i="9"/>
  <c r="B22" i="9"/>
  <c r="N20" i="8"/>
  <c r="O20" i="8" s="1"/>
  <c r="B22" i="8"/>
  <c r="K22" i="8" s="1"/>
  <c r="L21" i="8"/>
  <c r="N19" i="8"/>
  <c r="O19" i="8" s="1"/>
  <c r="O20" i="7"/>
  <c r="K21" i="7"/>
  <c r="L21" i="7"/>
  <c r="M21" i="7" s="1"/>
  <c r="B22" i="7"/>
  <c r="N20" i="6"/>
  <c r="O20" i="6" s="1"/>
  <c r="K21" i="6"/>
  <c r="B22" i="6"/>
  <c r="L21" i="6"/>
  <c r="N19" i="6"/>
  <c r="O19" i="6" s="1"/>
  <c r="O20" i="5"/>
  <c r="M21" i="5"/>
  <c r="N21" i="5" s="1"/>
  <c r="L22" i="5"/>
  <c r="M22" i="5" s="1"/>
  <c r="K22" i="5"/>
  <c r="B23" i="5"/>
  <c r="N19" i="4"/>
  <c r="O19" i="4" s="1"/>
  <c r="K20" i="4"/>
  <c r="L20" i="4"/>
  <c r="M20" i="4" s="1"/>
  <c r="B21" i="4"/>
  <c r="B21" i="2"/>
  <c r="L20" i="2"/>
  <c r="M20" i="2" s="1"/>
  <c r="N20" i="2" s="1"/>
  <c r="K20" i="2"/>
  <c r="M19" i="2"/>
  <c r="N19" i="2" s="1"/>
  <c r="O19" i="2" s="1"/>
  <c r="O18" i="2"/>
  <c r="B23" i="9" l="1"/>
  <c r="L22" i="9"/>
  <c r="M22" i="9" s="1"/>
  <c r="K22" i="9"/>
  <c r="M21" i="9"/>
  <c r="N21" i="9" s="1"/>
  <c r="M21" i="8"/>
  <c r="B23" i="8"/>
  <c r="K23" i="8" s="1"/>
  <c r="L22" i="8"/>
  <c r="N21" i="7"/>
  <c r="O21" i="7" s="1"/>
  <c r="B23" i="7"/>
  <c r="L22" i="7"/>
  <c r="K22" i="7"/>
  <c r="B23" i="6"/>
  <c r="L22" i="6"/>
  <c r="K22" i="6"/>
  <c r="M21" i="6"/>
  <c r="N21" i="6" s="1"/>
  <c r="O21" i="6" s="1"/>
  <c r="N22" i="5"/>
  <c r="O22" i="5" s="1"/>
  <c r="B24" i="5"/>
  <c r="L23" i="5"/>
  <c r="M23" i="5" s="1"/>
  <c r="K23" i="5"/>
  <c r="O21" i="5"/>
  <c r="N20" i="4"/>
  <c r="O20" i="4" s="1"/>
  <c r="K21" i="4"/>
  <c r="B22" i="4"/>
  <c r="L21" i="4"/>
  <c r="M21" i="4" s="1"/>
  <c r="O20" i="2"/>
  <c r="B22" i="2"/>
  <c r="L21" i="2"/>
  <c r="K21" i="2"/>
  <c r="N22" i="9" l="1"/>
  <c r="O22" i="9" s="1"/>
  <c r="O21" i="9"/>
  <c r="B24" i="9"/>
  <c r="L23" i="9"/>
  <c r="K23" i="9"/>
  <c r="M22" i="8"/>
  <c r="B24" i="8"/>
  <c r="K24" i="8" s="1"/>
  <c r="L23" i="8"/>
  <c r="M23" i="8" s="1"/>
  <c r="N23" i="8" s="1"/>
  <c r="N21" i="8"/>
  <c r="O21" i="8" s="1"/>
  <c r="B24" i="7"/>
  <c r="L23" i="7"/>
  <c r="M23" i="7" s="1"/>
  <c r="K23" i="7"/>
  <c r="M22" i="7"/>
  <c r="N22" i="7" s="1"/>
  <c r="M22" i="6"/>
  <c r="N22" i="6" s="1"/>
  <c r="B24" i="6"/>
  <c r="L23" i="6"/>
  <c r="K23" i="6"/>
  <c r="N23" i="5"/>
  <c r="O23" i="5" s="1"/>
  <c r="B25" i="5"/>
  <c r="L24" i="5"/>
  <c r="M24" i="5" s="1"/>
  <c r="K24" i="5"/>
  <c r="N21" i="4"/>
  <c r="O21" i="4" s="1"/>
  <c r="B23" i="4"/>
  <c r="L22" i="4"/>
  <c r="K22" i="4"/>
  <c r="M21" i="2"/>
  <c r="N21" i="2" s="1"/>
  <c r="O21" i="2" s="1"/>
  <c r="B23" i="2"/>
  <c r="L22" i="2"/>
  <c r="M22" i="2" s="1"/>
  <c r="N22" i="2" s="1"/>
  <c r="O22" i="2" s="1"/>
  <c r="K22" i="2"/>
  <c r="B25" i="9" l="1"/>
  <c r="L24" i="9"/>
  <c r="M24" i="9" s="1"/>
  <c r="K24" i="9"/>
  <c r="M23" i="9"/>
  <c r="N22" i="8"/>
  <c r="O22" i="8" s="1"/>
  <c r="O23" i="8"/>
  <c r="B25" i="8"/>
  <c r="K25" i="8" s="1"/>
  <c r="L24" i="8"/>
  <c r="O22" i="7"/>
  <c r="B25" i="7"/>
  <c r="L24" i="7"/>
  <c r="M24" i="7" s="1"/>
  <c r="K24" i="7"/>
  <c r="N23" i="7"/>
  <c r="O23" i="7" s="1"/>
  <c r="O22" i="6"/>
  <c r="B25" i="6"/>
  <c r="L24" i="6"/>
  <c r="M24" i="6" s="1"/>
  <c r="K24" i="6"/>
  <c r="M23" i="6"/>
  <c r="N24" i="5"/>
  <c r="O24" i="5" s="1"/>
  <c r="K25" i="5"/>
  <c r="L25" i="5"/>
  <c r="B26" i="5"/>
  <c r="B24" i="4"/>
  <c r="L23" i="4"/>
  <c r="M23" i="4" s="1"/>
  <c r="K23" i="4"/>
  <c r="M22" i="4"/>
  <c r="K23" i="2"/>
  <c r="B24" i="2"/>
  <c r="L23" i="2"/>
  <c r="N24" i="9" l="1"/>
  <c r="O24" i="9" s="1"/>
  <c r="K25" i="9"/>
  <c r="B26" i="9"/>
  <c r="L25" i="9"/>
  <c r="N23" i="9"/>
  <c r="O23" i="9" s="1"/>
  <c r="M24" i="8"/>
  <c r="N24" i="8" s="1"/>
  <c r="O24" i="8" s="1"/>
  <c r="B26" i="8"/>
  <c r="K26" i="8" s="1"/>
  <c r="L25" i="8"/>
  <c r="M25" i="8" s="1"/>
  <c r="N24" i="7"/>
  <c r="O24" i="7" s="1"/>
  <c r="K25" i="7"/>
  <c r="L25" i="7"/>
  <c r="B26" i="7"/>
  <c r="N24" i="6"/>
  <c r="O24" i="6" s="1"/>
  <c r="K25" i="6"/>
  <c r="B26" i="6"/>
  <c r="L25" i="6"/>
  <c r="N23" i="6"/>
  <c r="O23" i="6" s="1"/>
  <c r="M25" i="5"/>
  <c r="B27" i="5"/>
  <c r="L26" i="5"/>
  <c r="M26" i="5" s="1"/>
  <c r="K26" i="5"/>
  <c r="N22" i="4"/>
  <c r="O22" i="4" s="1"/>
  <c r="N23" i="4"/>
  <c r="O23" i="4" s="1"/>
  <c r="K24" i="4"/>
  <c r="B25" i="4"/>
  <c r="L24" i="4"/>
  <c r="M24" i="4" s="1"/>
  <c r="K24" i="2"/>
  <c r="B25" i="2"/>
  <c r="L24" i="2"/>
  <c r="M24" i="2" s="1"/>
  <c r="M23" i="2"/>
  <c r="M25" i="9" l="1"/>
  <c r="B27" i="9"/>
  <c r="L26" i="9"/>
  <c r="K26" i="9"/>
  <c r="N25" i="8"/>
  <c r="O25" i="8" s="1"/>
  <c r="B27" i="8"/>
  <c r="K27" i="8" s="1"/>
  <c r="L26" i="8"/>
  <c r="K26" i="7"/>
  <c r="B27" i="7"/>
  <c r="L26" i="7"/>
  <c r="M25" i="7"/>
  <c r="N25" i="7" s="1"/>
  <c r="B27" i="6"/>
  <c r="L26" i="6"/>
  <c r="M26" i="6" s="1"/>
  <c r="K26" i="6"/>
  <c r="M25" i="6"/>
  <c r="N25" i="6" s="1"/>
  <c r="O25" i="6" s="1"/>
  <c r="N26" i="5"/>
  <c r="O26" i="5" s="1"/>
  <c r="B28" i="5"/>
  <c r="L27" i="5"/>
  <c r="M27" i="5" s="1"/>
  <c r="N27" i="5" s="1"/>
  <c r="K27" i="5"/>
  <c r="N25" i="5"/>
  <c r="O25" i="5" s="1"/>
  <c r="N24" i="4"/>
  <c r="O24" i="4" s="1"/>
  <c r="K25" i="4"/>
  <c r="B26" i="4"/>
  <c r="L25" i="4"/>
  <c r="B26" i="2"/>
  <c r="L25" i="2"/>
  <c r="K25" i="2"/>
  <c r="N24" i="2"/>
  <c r="O24" i="2" s="1"/>
  <c r="N23" i="2"/>
  <c r="O23" i="2" s="1"/>
  <c r="M26" i="9" l="1"/>
  <c r="N26" i="9" s="1"/>
  <c r="B28" i="9"/>
  <c r="L27" i="9"/>
  <c r="M27" i="9" s="1"/>
  <c r="N27" i="9" s="1"/>
  <c r="O27" i="9" s="1"/>
  <c r="K27" i="9"/>
  <c r="N25" i="9"/>
  <c r="O25" i="9" s="1"/>
  <c r="M26" i="8"/>
  <c r="N26" i="8" s="1"/>
  <c r="B28" i="8"/>
  <c r="K28" i="8" s="1"/>
  <c r="L27" i="8"/>
  <c r="B28" i="7"/>
  <c r="L27" i="7"/>
  <c r="K27" i="7"/>
  <c r="M26" i="7"/>
  <c r="N26" i="7" s="1"/>
  <c r="O25" i="7"/>
  <c r="N26" i="6"/>
  <c r="O26" i="6" s="1"/>
  <c r="B28" i="6"/>
  <c r="L27" i="6"/>
  <c r="M27" i="6" s="1"/>
  <c r="K27" i="6"/>
  <c r="O27" i="5"/>
  <c r="B29" i="5"/>
  <c r="L28" i="5"/>
  <c r="M28" i="5" s="1"/>
  <c r="K28" i="5"/>
  <c r="M25" i="4"/>
  <c r="B27" i="4"/>
  <c r="L26" i="4"/>
  <c r="M26" i="4" s="1"/>
  <c r="K26" i="4"/>
  <c r="B27" i="2"/>
  <c r="L26" i="2"/>
  <c r="M26" i="2" s="1"/>
  <c r="K26" i="2"/>
  <c r="M25" i="2"/>
  <c r="N25" i="2" s="1"/>
  <c r="O25" i="2" s="1"/>
  <c r="O26" i="9" l="1"/>
  <c r="B29" i="9"/>
  <c r="L28" i="9"/>
  <c r="M28" i="9" s="1"/>
  <c r="N28" i="9" s="1"/>
  <c r="K28" i="9"/>
  <c r="O26" i="8"/>
  <c r="B29" i="8"/>
  <c r="K29" i="8" s="1"/>
  <c r="L28" i="8"/>
  <c r="M28" i="8" s="1"/>
  <c r="M27" i="8"/>
  <c r="O26" i="7"/>
  <c r="B29" i="7"/>
  <c r="L28" i="7"/>
  <c r="M28" i="7" s="1"/>
  <c r="K28" i="7"/>
  <c r="M27" i="7"/>
  <c r="N27" i="6"/>
  <c r="O27" i="6" s="1"/>
  <c r="B29" i="6"/>
  <c r="L28" i="6"/>
  <c r="K28" i="6"/>
  <c r="N28" i="5"/>
  <c r="O28" i="5" s="1"/>
  <c r="K29" i="5"/>
  <c r="B30" i="5"/>
  <c r="L29" i="5"/>
  <c r="M29" i="5" s="1"/>
  <c r="N29" i="5" s="1"/>
  <c r="N26" i="4"/>
  <c r="O26" i="4" s="1"/>
  <c r="B28" i="4"/>
  <c r="L27" i="4"/>
  <c r="M27" i="4" s="1"/>
  <c r="N27" i="4" s="1"/>
  <c r="K27" i="4"/>
  <c r="N25" i="4"/>
  <c r="O25" i="4" s="1"/>
  <c r="N26" i="2"/>
  <c r="O26" i="2" s="1"/>
  <c r="K27" i="2"/>
  <c r="B28" i="2"/>
  <c r="L27" i="2"/>
  <c r="M27" i="2" s="1"/>
  <c r="O28" i="9" l="1"/>
  <c r="K29" i="9"/>
  <c r="B30" i="9"/>
  <c r="L29" i="9"/>
  <c r="M29" i="9" s="1"/>
  <c r="N28" i="8"/>
  <c r="O28" i="8" s="1"/>
  <c r="B30" i="8"/>
  <c r="K30" i="8" s="1"/>
  <c r="L29" i="8"/>
  <c r="N27" i="8"/>
  <c r="O27" i="8" s="1"/>
  <c r="N27" i="7"/>
  <c r="O27" i="7" s="1"/>
  <c r="N28" i="7"/>
  <c r="O28" i="7" s="1"/>
  <c r="K29" i="7"/>
  <c r="L29" i="7"/>
  <c r="B30" i="7"/>
  <c r="K29" i="6"/>
  <c r="B30" i="6"/>
  <c r="L29" i="6"/>
  <c r="M29" i="6" s="1"/>
  <c r="M28" i="6"/>
  <c r="O29" i="5"/>
  <c r="B31" i="5"/>
  <c r="L30" i="5"/>
  <c r="K30" i="5"/>
  <c r="O27" i="4"/>
  <c r="K28" i="4"/>
  <c r="B29" i="4"/>
  <c r="L28" i="4"/>
  <c r="M28" i="4" s="1"/>
  <c r="N27" i="2"/>
  <c r="O27" i="2" s="1"/>
  <c r="K28" i="2"/>
  <c r="B29" i="2"/>
  <c r="L28" i="2"/>
  <c r="M28" i="2" s="1"/>
  <c r="N29" i="9" l="1"/>
  <c r="O29" i="9" s="1"/>
  <c r="K30" i="9"/>
  <c r="B31" i="9"/>
  <c r="L30" i="9"/>
  <c r="B31" i="8"/>
  <c r="K31" i="8" s="1"/>
  <c r="L30" i="8"/>
  <c r="M29" i="8"/>
  <c r="M29" i="7"/>
  <c r="N29" i="7" s="1"/>
  <c r="K30" i="7"/>
  <c r="B31" i="7"/>
  <c r="L30" i="7"/>
  <c r="N29" i="6"/>
  <c r="O29" i="6" s="1"/>
  <c r="K30" i="6"/>
  <c r="B31" i="6"/>
  <c r="L30" i="6"/>
  <c r="N28" i="6"/>
  <c r="O28" i="6" s="1"/>
  <c r="M30" i="5"/>
  <c r="N30" i="5" s="1"/>
  <c r="O30" i="5" s="1"/>
  <c r="B32" i="5"/>
  <c r="L31" i="5"/>
  <c r="M31" i="5" s="1"/>
  <c r="K31" i="5"/>
  <c r="K29" i="4"/>
  <c r="B30" i="4"/>
  <c r="L29" i="4"/>
  <c r="M29" i="4" s="1"/>
  <c r="N28" i="4"/>
  <c r="O28" i="4" s="1"/>
  <c r="B30" i="2"/>
  <c r="L29" i="2"/>
  <c r="K29" i="2"/>
  <c r="N28" i="2"/>
  <c r="O28" i="2" s="1"/>
  <c r="M30" i="9" l="1"/>
  <c r="N30" i="9" s="1"/>
  <c r="B32" i="9"/>
  <c r="L31" i="9"/>
  <c r="M31" i="9" s="1"/>
  <c r="K31" i="9"/>
  <c r="M30" i="8"/>
  <c r="N30" i="8" s="1"/>
  <c r="O30" i="8" s="1"/>
  <c r="B32" i="8"/>
  <c r="K32" i="8" s="1"/>
  <c r="L31" i="8"/>
  <c r="N29" i="8"/>
  <c r="O29" i="8" s="1"/>
  <c r="O29" i="7"/>
  <c r="M30" i="7"/>
  <c r="B32" i="7"/>
  <c r="L31" i="7"/>
  <c r="M31" i="7" s="1"/>
  <c r="K31" i="7"/>
  <c r="M30" i="6"/>
  <c r="B32" i="6"/>
  <c r="L31" i="6"/>
  <c r="K31" i="6"/>
  <c r="N31" i="5"/>
  <c r="O31" i="5" s="1"/>
  <c r="B33" i="5"/>
  <c r="L32" i="5"/>
  <c r="M32" i="5" s="1"/>
  <c r="K32" i="5"/>
  <c r="N29" i="4"/>
  <c r="O29" i="4" s="1"/>
  <c r="B31" i="4"/>
  <c r="L30" i="4"/>
  <c r="M30" i="4" s="1"/>
  <c r="K30" i="4"/>
  <c r="M29" i="2"/>
  <c r="B31" i="2"/>
  <c r="L30" i="2"/>
  <c r="K30" i="2"/>
  <c r="N31" i="9" l="1"/>
  <c r="O31" i="9" s="1"/>
  <c r="O30" i="9"/>
  <c r="B33" i="9"/>
  <c r="L32" i="9"/>
  <c r="M32" i="9" s="1"/>
  <c r="K32" i="9"/>
  <c r="B33" i="8"/>
  <c r="K33" i="8" s="1"/>
  <c r="L32" i="8"/>
  <c r="M32" i="8" s="1"/>
  <c r="M31" i="8"/>
  <c r="N31" i="7"/>
  <c r="O31" i="7" s="1"/>
  <c r="B33" i="7"/>
  <c r="L32" i="7"/>
  <c r="K32" i="7"/>
  <c r="N30" i="7"/>
  <c r="O30" i="7" s="1"/>
  <c r="N30" i="6"/>
  <c r="O30" i="6" s="1"/>
  <c r="M31" i="6"/>
  <c r="N31" i="6" s="1"/>
  <c r="O31" i="6" s="1"/>
  <c r="B33" i="6"/>
  <c r="L32" i="6"/>
  <c r="M32" i="6" s="1"/>
  <c r="N32" i="6" s="1"/>
  <c r="K32" i="6"/>
  <c r="N32" i="5"/>
  <c r="O32" i="5" s="1"/>
  <c r="K33" i="5"/>
  <c r="L33" i="5"/>
  <c r="B34" i="5"/>
  <c r="N30" i="4"/>
  <c r="O30" i="4" s="1"/>
  <c r="B32" i="4"/>
  <c r="L31" i="4"/>
  <c r="K31" i="4"/>
  <c r="M30" i="2"/>
  <c r="N30" i="2" s="1"/>
  <c r="O30" i="2" s="1"/>
  <c r="N29" i="2"/>
  <c r="O29" i="2" s="1"/>
  <c r="K31" i="2"/>
  <c r="B32" i="2"/>
  <c r="L31" i="2"/>
  <c r="M31" i="2" s="1"/>
  <c r="N32" i="9" l="1"/>
  <c r="O32" i="9" s="1"/>
  <c r="K33" i="9"/>
  <c r="B34" i="9"/>
  <c r="L33" i="9"/>
  <c r="N31" i="8"/>
  <c r="O31" i="8" s="1"/>
  <c r="N32" i="8"/>
  <c r="O32" i="8" s="1"/>
  <c r="B34" i="8"/>
  <c r="K34" i="8" s="1"/>
  <c r="L33" i="8"/>
  <c r="M32" i="7"/>
  <c r="N32" i="7" s="1"/>
  <c r="O32" i="7" s="1"/>
  <c r="K33" i="7"/>
  <c r="L33" i="7"/>
  <c r="M33" i="7" s="1"/>
  <c r="N33" i="7" s="1"/>
  <c r="B34" i="7"/>
  <c r="O32" i="6"/>
  <c r="K33" i="6"/>
  <c r="B34" i="6"/>
  <c r="L33" i="6"/>
  <c r="B35" i="5"/>
  <c r="L34" i="5"/>
  <c r="M34" i="5" s="1"/>
  <c r="N34" i="5" s="1"/>
  <c r="K34" i="5"/>
  <c r="M33" i="5"/>
  <c r="N33" i="5" s="1"/>
  <c r="O33" i="5" s="1"/>
  <c r="M31" i="4"/>
  <c r="N31" i="4" s="1"/>
  <c r="O31" i="4" s="1"/>
  <c r="K32" i="4"/>
  <c r="L32" i="4"/>
  <c r="B33" i="4"/>
  <c r="N31" i="2"/>
  <c r="O31" i="2" s="1"/>
  <c r="B33" i="2"/>
  <c r="L32" i="2"/>
  <c r="M32" i="2" s="1"/>
  <c r="K32" i="2"/>
  <c r="B35" i="9" l="1"/>
  <c r="L34" i="9"/>
  <c r="M34" i="9" s="1"/>
  <c r="K34" i="9"/>
  <c r="M33" i="9"/>
  <c r="N33" i="9" s="1"/>
  <c r="O33" i="9" s="1"/>
  <c r="B35" i="8"/>
  <c r="K35" i="8" s="1"/>
  <c r="L34" i="8"/>
  <c r="M34" i="8" s="1"/>
  <c r="N34" i="8" s="1"/>
  <c r="M33" i="8"/>
  <c r="N33" i="8" s="1"/>
  <c r="O33" i="8" s="1"/>
  <c r="O33" i="7"/>
  <c r="K34" i="7"/>
  <c r="B35" i="7"/>
  <c r="L34" i="7"/>
  <c r="M33" i="6"/>
  <c r="N33" i="6" s="1"/>
  <c r="O33" i="6" s="1"/>
  <c r="K34" i="6"/>
  <c r="B35" i="6"/>
  <c r="L34" i="6"/>
  <c r="O34" i="5"/>
  <c r="B36" i="5"/>
  <c r="L35" i="5"/>
  <c r="K35" i="5"/>
  <c r="K33" i="4"/>
  <c r="B34" i="4"/>
  <c r="L33" i="4"/>
  <c r="M33" i="4" s="1"/>
  <c r="M32" i="4"/>
  <c r="N32" i="4" s="1"/>
  <c r="N32" i="2"/>
  <c r="O32" i="2" s="1"/>
  <c r="B34" i="2"/>
  <c r="L33" i="2"/>
  <c r="M33" i="2" s="1"/>
  <c r="N33" i="2" s="1"/>
  <c r="K33" i="2"/>
  <c r="N34" i="9" l="1"/>
  <c r="O34" i="9" s="1"/>
  <c r="B36" i="9"/>
  <c r="L35" i="9"/>
  <c r="M35" i="9" s="1"/>
  <c r="N35" i="9" s="1"/>
  <c r="K35" i="9"/>
  <c r="B36" i="8"/>
  <c r="K36" i="8" s="1"/>
  <c r="L35" i="8"/>
  <c r="M35" i="8" s="1"/>
  <c r="O34" i="8"/>
  <c r="M34" i="7"/>
  <c r="N34" i="7" s="1"/>
  <c r="O34" i="7" s="1"/>
  <c r="K35" i="7"/>
  <c r="B36" i="7"/>
  <c r="L35" i="7"/>
  <c r="M34" i="6"/>
  <c r="N34" i="6" s="1"/>
  <c r="B36" i="6"/>
  <c r="L35" i="6"/>
  <c r="M35" i="6" s="1"/>
  <c r="K35" i="6"/>
  <c r="B37" i="5"/>
  <c r="L36" i="5"/>
  <c r="M36" i="5" s="1"/>
  <c r="K36" i="5"/>
  <c r="M35" i="5"/>
  <c r="B35" i="4"/>
  <c r="L34" i="4"/>
  <c r="K34" i="4"/>
  <c r="N33" i="4"/>
  <c r="O33" i="4" s="1"/>
  <c r="O32" i="4"/>
  <c r="B35" i="2"/>
  <c r="L34" i="2"/>
  <c r="M34" i="2" s="1"/>
  <c r="K34" i="2"/>
  <c r="O33" i="2"/>
  <c r="B37" i="9" l="1"/>
  <c r="L36" i="9"/>
  <c r="M36" i="9" s="1"/>
  <c r="K36" i="9"/>
  <c r="O35" i="9"/>
  <c r="N35" i="8"/>
  <c r="O35" i="8" s="1"/>
  <c r="B37" i="8"/>
  <c r="K37" i="8" s="1"/>
  <c r="K38" i="8" s="1"/>
  <c r="L36" i="8"/>
  <c r="M36" i="8" s="1"/>
  <c r="M35" i="7"/>
  <c r="B37" i="7"/>
  <c r="L36" i="7"/>
  <c r="K36" i="7"/>
  <c r="N35" i="6"/>
  <c r="O35" i="6" s="1"/>
  <c r="O34" i="6"/>
  <c r="B37" i="6"/>
  <c r="L36" i="6"/>
  <c r="K36" i="6"/>
  <c r="N35" i="5"/>
  <c r="O35" i="5" s="1"/>
  <c r="N36" i="5"/>
  <c r="O36" i="5" s="1"/>
  <c r="K37" i="5"/>
  <c r="L37" i="5"/>
  <c r="L38" i="5" s="1"/>
  <c r="L40" i="5" s="1"/>
  <c r="M34" i="4"/>
  <c r="N34" i="4" s="1"/>
  <c r="O34" i="4" s="1"/>
  <c r="B36" i="4"/>
  <c r="L35" i="4"/>
  <c r="M35" i="4" s="1"/>
  <c r="K35" i="4"/>
  <c r="N34" i="2"/>
  <c r="O34" i="2" s="1"/>
  <c r="K35" i="2"/>
  <c r="B36" i="2"/>
  <c r="L35" i="2"/>
  <c r="K38" i="5" l="1"/>
  <c r="O1" i="5" s="1"/>
  <c r="N36" i="9"/>
  <c r="O36" i="9" s="1"/>
  <c r="K37" i="9"/>
  <c r="L37" i="9"/>
  <c r="L38" i="9" s="1"/>
  <c r="L40" i="9" s="1"/>
  <c r="N36" i="8"/>
  <c r="O36" i="8" s="1"/>
  <c r="O1" i="8"/>
  <c r="L37" i="8"/>
  <c r="L38" i="8" s="1"/>
  <c r="L40" i="8" s="1"/>
  <c r="M36" i="7"/>
  <c r="N36" i="7" s="1"/>
  <c r="K37" i="7"/>
  <c r="L37" i="7"/>
  <c r="L38" i="7" s="1"/>
  <c r="L40" i="7" s="1"/>
  <c r="N35" i="7"/>
  <c r="O35" i="7" s="1"/>
  <c r="M36" i="6"/>
  <c r="N36" i="6" s="1"/>
  <c r="K37" i="6"/>
  <c r="L37" i="6"/>
  <c r="L38" i="6" s="1"/>
  <c r="M37" i="5"/>
  <c r="M38" i="5" s="1"/>
  <c r="N35" i="4"/>
  <c r="O35" i="4" s="1"/>
  <c r="K36" i="4"/>
  <c r="B37" i="4"/>
  <c r="L36" i="4"/>
  <c r="K36" i="2"/>
  <c r="B37" i="2"/>
  <c r="L36" i="2"/>
  <c r="M35" i="2"/>
  <c r="N35" i="2" s="1"/>
  <c r="K38" i="6" l="1"/>
  <c r="O1" i="6" s="1"/>
  <c r="K38" i="9"/>
  <c r="O1" i="9" s="1"/>
  <c r="K38" i="7"/>
  <c r="O1" i="7" s="1"/>
  <c r="M37" i="9"/>
  <c r="M38" i="9" s="1"/>
  <c r="L40" i="6"/>
  <c r="M37" i="8"/>
  <c r="M38" i="8" s="1"/>
  <c r="O36" i="7"/>
  <c r="M37" i="6"/>
  <c r="N37" i="6" s="1"/>
  <c r="N38" i="6" s="1"/>
  <c r="D1" i="6" s="1"/>
  <c r="M37" i="7"/>
  <c r="M38" i="7" s="1"/>
  <c r="O36" i="6"/>
  <c r="N37" i="5"/>
  <c r="N38" i="5" s="1"/>
  <c r="D1" i="5" s="1"/>
  <c r="L37" i="4"/>
  <c r="L38" i="4" s="1"/>
  <c r="L40" i="4" s="1"/>
  <c r="K37" i="4"/>
  <c r="M36" i="4"/>
  <c r="N36" i="4" s="1"/>
  <c r="M36" i="2"/>
  <c r="N36" i="2" s="1"/>
  <c r="O36" i="2" s="1"/>
  <c r="L37" i="2"/>
  <c r="L38" i="2" s="1"/>
  <c r="L40" i="2" s="1"/>
  <c r="K37" i="2"/>
  <c r="O35" i="2"/>
  <c r="K38" i="2" l="1"/>
  <c r="O1" i="2" s="1"/>
  <c r="K38" i="4"/>
  <c r="O1" i="4" s="1"/>
  <c r="N37" i="9"/>
  <c r="N38" i="9" s="1"/>
  <c r="D1" i="9" s="1"/>
  <c r="N37" i="8"/>
  <c r="M38" i="6"/>
  <c r="N37" i="7"/>
  <c r="N38" i="7" s="1"/>
  <c r="D1" i="7" s="1"/>
  <c r="O37" i="6"/>
  <c r="O38" i="6" s="1"/>
  <c r="G1" i="6" s="1"/>
  <c r="O37" i="5"/>
  <c r="O38" i="5" s="1"/>
  <c r="G1" i="5" s="1"/>
  <c r="O36" i="4"/>
  <c r="M37" i="4"/>
  <c r="M38" i="4" s="1"/>
  <c r="M37" i="2"/>
  <c r="O37" i="9" l="1"/>
  <c r="O38" i="9" s="1"/>
  <c r="G1" i="9" s="1"/>
  <c r="N38" i="8"/>
  <c r="D1" i="8" s="1"/>
  <c r="O37" i="8"/>
  <c r="O38" i="8" s="1"/>
  <c r="G1" i="8" s="1"/>
  <c r="O37" i="7"/>
  <c r="O38" i="7" s="1"/>
  <c r="G1" i="7" s="1"/>
  <c r="M40" i="6"/>
  <c r="M40" i="5"/>
  <c r="N37" i="4"/>
  <c r="N38" i="4" s="1"/>
  <c r="D1" i="4" s="1"/>
  <c r="M38" i="2"/>
  <c r="N37" i="2"/>
  <c r="N38" i="2" s="1"/>
  <c r="D1" i="2" s="1"/>
  <c r="M40" i="9" l="1"/>
  <c r="M40" i="8"/>
  <c r="M40" i="7"/>
  <c r="O37" i="4"/>
  <c r="O38" i="4" s="1"/>
  <c r="G1" i="4" s="1"/>
  <c r="O37" i="2"/>
  <c r="O38" i="2" s="1"/>
  <c r="G1" i="2" s="1"/>
  <c r="M40" i="4" l="1"/>
  <c r="M4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0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7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7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7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6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6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6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1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5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5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9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9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9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4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4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4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B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B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B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2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2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2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A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A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A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8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8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8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3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3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3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66BD5FCF-E0C0-41B9-9342-6E8DF2A546CB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275BB819-7EA6-415C-B044-259766A07C23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E2A88086-E526-4834-A299-E52A0C3F1483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PCSE1</author>
  </authors>
  <commentList>
    <comment ref="F3" authorId="0" shapeId="0" xr:uid="{00000000-0006-0000-0C00-000001000000}">
      <text>
        <r>
          <rPr>
            <b/>
            <sz val="9"/>
            <color indexed="81"/>
            <rFont val="Tahoma"/>
            <family val="2"/>
          </rPr>
          <t>Dans la feuille "BRICE" dans la colonne P, les cellules sur les lignes samedis, et dimanches affichent ASTREINTE si la cellule en H contient des heures.
____
Ici je fais apparaitre les jours de la colonne B sur la feuille brice, coorespondant a une ASTREINTE en P</t>
        </r>
      </text>
    </comment>
    <comment ref="G3" authorId="0" shapeId="0" xr:uid="{00000000-0006-0000-0C00-000002000000}">
      <text>
        <r>
          <rPr>
            <b/>
            <sz val="9"/>
            <color indexed="81"/>
            <rFont val="Tahoma"/>
            <family val="2"/>
          </rPr>
          <t>Ici j'essai de multiplier le nombre de valeurs en G3, par 40€</t>
        </r>
      </text>
    </comment>
    <comment ref="H3" authorId="0" shapeId="0" xr:uid="{00000000-0006-0000-0C00-000003000000}">
      <text>
        <r>
          <rPr>
            <b/>
            <sz val="9"/>
            <color indexed="81"/>
            <rFont val="Tahoma"/>
            <charset val="1"/>
          </rPr>
          <t>Ici comme pour l'astreinte, j'aimerai inserer sur mes feuilles une colonne pour indiquer " C " ou " A " pour congé ou absence et que ca le reporte ici</t>
        </r>
      </text>
    </comment>
  </commentList>
</comments>
</file>

<file path=xl/sharedStrings.xml><?xml version="1.0" encoding="utf-8"?>
<sst xmlns="http://schemas.openxmlformats.org/spreadsheetml/2006/main" count="368" uniqueCount="68">
  <si>
    <t>Date début de la vacation</t>
  </si>
  <si>
    <t>1 si Férié
chômé
et payé</t>
  </si>
  <si>
    <t>Total
Journée
Nuit + Jour</t>
  </si>
  <si>
    <t>Dont
H fériées + dimanche</t>
  </si>
  <si>
    <t>Total hebdo</t>
  </si>
  <si>
    <t>Dont
0 à 35</t>
  </si>
  <si>
    <t>Dont
35 à 43</t>
  </si>
  <si>
    <t>Dont
&gt;43</t>
  </si>
  <si>
    <t xml:space="preserve">Début jour : </t>
  </si>
  <si>
    <t xml:space="preserve">Début  nuit : </t>
  </si>
  <si>
    <t xml:space="preserve">HS_1 : &gt; </t>
  </si>
  <si>
    <t xml:space="preserve">HS_2 : &gt; </t>
  </si>
  <si>
    <t>TOTAL MENSUEL</t>
  </si>
  <si>
    <t>Contrôle</t>
  </si>
  <si>
    <t>Jour de l'an</t>
  </si>
  <si>
    <t>Pâques</t>
  </si>
  <si>
    <t>L. de Pâques</t>
  </si>
  <si>
    <t>Fête du Travail</t>
  </si>
  <si>
    <t>Armistice 45</t>
  </si>
  <si>
    <t>Ascension</t>
  </si>
  <si>
    <t>Pentecôte</t>
  </si>
  <si>
    <t>L. de Pentecôte</t>
  </si>
  <si>
    <t>Fête Nationale</t>
  </si>
  <si>
    <t>Assomption</t>
  </si>
  <si>
    <t>Toussaint</t>
  </si>
  <si>
    <t>Armistice 18</t>
  </si>
  <si>
    <t>Noël</t>
  </si>
  <si>
    <t>Autre1</t>
  </si>
  <si>
    <t>Autre2</t>
  </si>
  <si>
    <t>25%</t>
  </si>
  <si>
    <t>50%</t>
  </si>
  <si>
    <t>COMPTEUR:</t>
  </si>
  <si>
    <t xml:space="preserve">                 100% NUIT</t>
  </si>
  <si>
    <t xml:space="preserve">                100% D&amp;F</t>
  </si>
  <si>
    <t>DEBUT</t>
  </si>
  <si>
    <t>PAUSE</t>
  </si>
  <si>
    <t>REPRISE</t>
  </si>
  <si>
    <t>FIN</t>
  </si>
  <si>
    <t>NUIT</t>
  </si>
  <si>
    <r>
      <t xml:space="preserve">DEMANDE D ETABLISSEMENT BULLETIN DE PAIE
</t>
    </r>
    <r>
      <rPr>
        <b/>
        <sz val="22"/>
        <color rgb="FFFF0000"/>
        <rFont val="Calibri"/>
        <family val="2"/>
        <scheme val="minor"/>
      </rPr>
      <t/>
    </r>
  </si>
  <si>
    <t>NOM DU SALARIE</t>
  </si>
  <si>
    <t>PRIME EXP</t>
  </si>
  <si>
    <t>H SUPP 25%</t>
  </si>
  <si>
    <t>H SUPP 50%</t>
  </si>
  <si>
    <t>DIMANCHE</t>
  </si>
  <si>
    <t>ASTREINTES</t>
  </si>
  <si>
    <t>PRIME ASTR</t>
  </si>
  <si>
    <t>ACOMPTE</t>
  </si>
  <si>
    <t>CONGES PAYES</t>
  </si>
  <si>
    <t>PANIERS DEDUITS</t>
  </si>
  <si>
    <t>ABSENCES</t>
  </si>
  <si>
    <t>Férié</t>
  </si>
  <si>
    <t>ASTREINTES
CONGES
ABSENCES</t>
  </si>
  <si>
    <t>COMMENTAIRES</t>
  </si>
  <si>
    <t>BRICE</t>
  </si>
  <si>
    <t>15,16</t>
  </si>
  <si>
    <t>PATRICK</t>
  </si>
  <si>
    <t>REMY</t>
  </si>
  <si>
    <t>ALEXANDRE</t>
  </si>
  <si>
    <t>THIERRY</t>
  </si>
  <si>
    <t>AYMERIC</t>
  </si>
  <si>
    <t>DANIEL</t>
  </si>
  <si>
    <t>PATRICE</t>
  </si>
  <si>
    <t>GABRIEL</t>
  </si>
  <si>
    <t>HENRI</t>
  </si>
  <si>
    <t>GUILLAUME</t>
  </si>
  <si>
    <t>MICHEL</t>
  </si>
  <si>
    <t>LUDO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</si>
</sst>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ddd\ dd\ mmm\ yyyy"/>
    <numFmt numFmtId="165" formatCode="[hh]:mm"/>
    <numFmt numFmtId="166" formatCode="[hh]:mm;;"/>
    <numFmt numFmtId="167" formatCode="[h]:mm"/>
    <numFmt numFmtId="168" formatCode="&quot;Fériés &quot;0000"/>
    <numFmt numFmtId="169" formatCode="[=0]&quot;&quot;;ddd\ dd\ mmm\ yy&quot; &quot;"/>
    <numFmt numFmtId="170" formatCode="[$-F400]h:mm:ss\ AM/PM"/>
  </numFmts>
  <fonts count="32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8"/>
      <color rgb="FF0070C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6"/>
      <color indexed="53"/>
      <name val="Calibri"/>
      <family val="2"/>
      <scheme val="minor"/>
    </font>
    <font>
      <sz val="9"/>
      <color indexed="81"/>
      <name val="Tahoma"/>
      <family val="2"/>
    </font>
    <font>
      <sz val="11"/>
      <name val="Arial"/>
      <family val="2"/>
    </font>
    <font>
      <sz val="11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indexed="8"/>
      <name val="Times New Roman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0"/>
      <name val="Arial"/>
      <family val="2"/>
    </font>
    <font>
      <b/>
      <sz val="8"/>
      <color rgb="FF0070C0"/>
      <name val="Arial"/>
      <family val="2"/>
    </font>
    <font>
      <b/>
      <sz val="12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lightDown">
        <bgColor theme="4" tint="0.7999511703848384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D9D9D9"/>
        <bgColor indexed="64"/>
      </patternFill>
    </fill>
  </fills>
  <borders count="91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/>
      <bottom style="hair">
        <color theme="4"/>
      </bottom>
      <diagonal/>
    </border>
    <border>
      <left style="hair">
        <color theme="4"/>
      </left>
      <right style="hair">
        <color theme="4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/>
      <right style="thick">
        <color theme="4"/>
      </right>
      <top/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hair">
        <color theme="4"/>
      </left>
      <right style="hair">
        <color theme="4"/>
      </right>
      <top/>
      <bottom/>
      <diagonal/>
    </border>
    <border>
      <left style="hair">
        <color theme="4"/>
      </left>
      <right style="thick">
        <color theme="1"/>
      </right>
      <top/>
      <bottom style="hair">
        <color theme="4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/>
      <diagonal/>
    </border>
    <border>
      <left style="hair">
        <color theme="4"/>
      </left>
      <right style="hair">
        <color theme="4"/>
      </right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/>
      <right style="hair">
        <color theme="4"/>
      </right>
      <top style="hair">
        <color theme="4"/>
      </top>
      <bottom style="hair">
        <color theme="4"/>
      </bottom>
      <diagonal/>
    </border>
    <border>
      <left/>
      <right style="hair">
        <color theme="4"/>
      </right>
      <top style="hair">
        <color theme="4"/>
      </top>
      <bottom/>
      <diagonal/>
    </border>
    <border>
      <left/>
      <right style="hair">
        <color theme="4"/>
      </right>
      <top style="hair">
        <color theme="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thick">
        <color auto="1"/>
      </left>
      <right style="thick">
        <color auto="1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/>
      <diagonal/>
    </border>
    <border>
      <left/>
      <right/>
      <top style="double">
        <color theme="1"/>
      </top>
      <bottom/>
      <diagonal/>
    </border>
    <border>
      <left style="thick">
        <color auto="1"/>
      </left>
      <right style="thick">
        <color auto="1"/>
      </right>
      <top/>
      <bottom style="hair">
        <color theme="4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hair">
        <color theme="4"/>
      </left>
      <right style="hair">
        <color theme="4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/>
      <top style="double">
        <color theme="1"/>
      </top>
      <bottom style="double">
        <color theme="1"/>
      </bottom>
      <diagonal/>
    </border>
    <border>
      <left style="hair">
        <color theme="4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 style="thick">
        <color auto="1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hair">
        <color theme="4"/>
      </left>
      <right style="thick">
        <color auto="1"/>
      </right>
      <top/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/>
      <right style="medium">
        <color theme="4"/>
      </right>
      <top/>
      <bottom/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 style="hair">
        <color theme="4"/>
      </right>
      <top style="double">
        <color theme="1"/>
      </top>
      <bottom style="double">
        <color theme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theme="1"/>
      </top>
      <bottom style="double">
        <color theme="1"/>
      </bottom>
      <diagonal/>
    </border>
    <border>
      <left style="medium">
        <color theme="4"/>
      </left>
      <right/>
      <top style="hair">
        <color theme="4"/>
      </top>
      <bottom/>
      <diagonal/>
    </border>
    <border>
      <left style="hair">
        <color theme="1"/>
      </left>
      <right style="hair">
        <color theme="1"/>
      </right>
      <top style="thick">
        <color theme="1"/>
      </top>
      <bottom style="thick">
        <color theme="1"/>
      </bottom>
      <diagonal/>
    </border>
    <border>
      <left style="hair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hair">
        <color theme="4"/>
      </left>
      <right style="thick">
        <color theme="1"/>
      </right>
      <top style="double">
        <color theme="1"/>
      </top>
      <bottom style="hair">
        <color theme="4"/>
      </bottom>
      <diagonal/>
    </border>
    <border>
      <left style="hair">
        <color theme="4"/>
      </left>
      <right style="thick">
        <color theme="1"/>
      </right>
      <top/>
      <bottom/>
      <diagonal/>
    </border>
    <border>
      <left style="hair">
        <color theme="4"/>
      </left>
      <right style="thick">
        <color theme="1"/>
      </right>
      <top/>
      <bottom style="thick">
        <color theme="1"/>
      </bottom>
      <diagonal/>
    </border>
    <border>
      <left/>
      <right style="hair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 style="medium">
        <color theme="4" tint="-0.24994659260841701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/>
      <diagonal/>
    </border>
    <border>
      <left/>
      <right style="double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/>
      <bottom style="hair">
        <color theme="4"/>
      </bottom>
      <diagonal/>
    </border>
    <border>
      <left/>
      <right style="dashed">
        <color auto="1"/>
      </right>
      <top style="double">
        <color theme="1"/>
      </top>
      <bottom style="hair">
        <color theme="4"/>
      </bottom>
      <diagonal/>
    </border>
    <border>
      <left/>
      <right style="dashed">
        <color auto="1"/>
      </right>
      <top/>
      <bottom style="hair">
        <color theme="4"/>
      </bottom>
      <diagonal/>
    </border>
    <border>
      <left/>
      <right style="hair">
        <color auto="1"/>
      </right>
      <top style="double">
        <color theme="1"/>
      </top>
      <bottom style="double">
        <color theme="1"/>
      </bottom>
      <diagonal/>
    </border>
    <border>
      <left/>
      <right style="dashed">
        <color theme="1"/>
      </right>
      <top style="double">
        <color theme="1"/>
      </top>
      <bottom style="hair">
        <color theme="4"/>
      </bottom>
      <diagonal/>
    </border>
    <border>
      <left/>
      <right style="dashed">
        <color theme="1"/>
      </right>
      <top/>
      <bottom style="hair">
        <color theme="4"/>
      </bottom>
      <diagonal/>
    </border>
    <border>
      <left/>
      <right style="double">
        <color theme="1"/>
      </right>
      <top style="double">
        <color theme="1"/>
      </top>
      <bottom style="hair">
        <color theme="4"/>
      </bottom>
      <diagonal/>
    </border>
    <border>
      <left style="hair">
        <color auto="1"/>
      </left>
      <right style="thick">
        <color theme="1"/>
      </right>
      <top style="double">
        <color theme="1"/>
      </top>
      <bottom style="double">
        <color theme="1"/>
      </bottom>
      <diagonal/>
    </border>
    <border>
      <left/>
      <right style="thick">
        <color theme="1"/>
      </right>
      <top/>
      <bottom style="hair">
        <color theme="4"/>
      </bottom>
      <diagonal/>
    </border>
    <border>
      <left style="thick">
        <color auto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/>
      <right style="dashed">
        <color theme="1"/>
      </right>
      <top/>
      <bottom/>
      <diagonal/>
    </border>
    <border>
      <left/>
      <right style="dashed">
        <color auto="1"/>
      </right>
      <top/>
      <bottom/>
      <diagonal/>
    </border>
    <border>
      <left/>
      <right style="thick">
        <color theme="1"/>
      </right>
      <top/>
      <bottom/>
      <diagonal/>
    </border>
    <border>
      <left style="thick">
        <color auto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theme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theme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1"/>
      </left>
      <right style="thick">
        <color theme="1"/>
      </right>
      <top style="double">
        <color theme="1"/>
      </top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auto="1"/>
      </left>
      <right style="thick">
        <color theme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6" fillId="0" borderId="0">
      <alignment vertical="center"/>
    </xf>
    <xf numFmtId="0" fontId="12" fillId="0" borderId="0"/>
    <xf numFmtId="0" fontId="5" fillId="0" borderId="0"/>
    <xf numFmtId="0" fontId="4" fillId="5" borderId="0" applyNumberFormat="0" applyBorder="0" applyAlignment="0" applyProtection="0"/>
    <xf numFmtId="0" fontId="4" fillId="0" borderId="0"/>
    <xf numFmtId="0" fontId="4" fillId="0" borderId="0"/>
    <xf numFmtId="44" fontId="21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0" borderId="0"/>
    <xf numFmtId="44" fontId="21" fillId="0" borderId="0" applyFont="0" applyFill="0" applyBorder="0" applyAlignment="0" applyProtection="0"/>
  </cellStyleXfs>
  <cellXfs count="265">
    <xf numFmtId="0" fontId="0" fillId="0" borderId="0" xfId="0"/>
    <xf numFmtId="0" fontId="13" fillId="0" borderId="0" xfId="2" applyFont="1"/>
    <xf numFmtId="168" fontId="14" fillId="0" borderId="11" xfId="2" quotePrefix="1" applyNumberFormat="1" applyFont="1" applyFill="1" applyBorder="1" applyAlignment="1">
      <alignment horizontal="center" vertical="center"/>
    </xf>
    <xf numFmtId="0" fontId="5" fillId="0" borderId="0" xfId="3"/>
    <xf numFmtId="0" fontId="15" fillId="0" borderId="12" xfId="2" applyFont="1" applyBorder="1"/>
    <xf numFmtId="169" fontId="15" fillId="0" borderId="12" xfId="2" quotePrefix="1" applyNumberFormat="1" applyFont="1" applyFill="1" applyBorder="1" applyAlignment="1" applyProtection="1">
      <alignment horizontal="right" vertical="center"/>
    </xf>
    <xf numFmtId="169" fontId="15" fillId="0" borderId="12" xfId="2" applyNumberFormat="1" applyFont="1" applyFill="1" applyBorder="1" applyAlignment="1" applyProtection="1">
      <alignment horizontal="right" vertical="center"/>
    </xf>
    <xf numFmtId="16" fontId="5" fillId="0" borderId="12" xfId="3" applyNumberFormat="1" applyBorder="1"/>
    <xf numFmtId="0" fontId="5" fillId="0" borderId="12" xfId="3" applyBorder="1"/>
    <xf numFmtId="0" fontId="6" fillId="0" borderId="0" xfId="1" applyAlignment="1" applyProtection="1">
      <alignment horizontal="center" vertical="center"/>
      <protection hidden="1"/>
    </xf>
    <xf numFmtId="0" fontId="6" fillId="0" borderId="0" xfId="1" applyAlignment="1" applyProtection="1">
      <alignment horizontal="right"/>
      <protection hidden="1"/>
    </xf>
    <xf numFmtId="0" fontId="8" fillId="0" borderId="7" xfId="1" applyFont="1" applyBorder="1" applyAlignment="1" applyProtection="1">
      <alignment horizontal="center" vertical="center"/>
      <protection hidden="1"/>
    </xf>
    <xf numFmtId="167" fontId="8" fillId="0" borderId="7" xfId="1" applyNumberFormat="1" applyFont="1" applyBorder="1" applyAlignment="1" applyProtection="1">
      <alignment horizontal="center" vertical="center"/>
      <protection hidden="1"/>
    </xf>
    <xf numFmtId="0" fontId="7" fillId="0" borderId="14" xfId="1" applyFont="1" applyBorder="1" applyAlignment="1" applyProtection="1">
      <alignment horizontal="right"/>
      <protection hidden="1"/>
    </xf>
    <xf numFmtId="20" fontId="7" fillId="2" borderId="15" xfId="1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 applyProtection="1">
      <alignment horizontal="right"/>
      <protection hidden="1"/>
    </xf>
    <xf numFmtId="20" fontId="7" fillId="2" borderId="16" xfId="1" applyNumberFormat="1" applyFont="1" applyFill="1" applyBorder="1" applyAlignment="1" applyProtection="1">
      <alignment horizontal="center" vertical="center"/>
      <protection locked="0"/>
    </xf>
    <xf numFmtId="167" fontId="7" fillId="2" borderId="16" xfId="1" applyNumberFormat="1" applyFont="1" applyFill="1" applyBorder="1" applyAlignment="1" applyProtection="1">
      <alignment horizontal="center" vertical="center"/>
      <protection locked="0"/>
    </xf>
    <xf numFmtId="0" fontId="7" fillId="0" borderId="13" xfId="1" applyFont="1" applyBorder="1" applyAlignment="1" applyProtection="1">
      <alignment horizontal="right"/>
      <protection hidden="1"/>
    </xf>
    <xf numFmtId="167" fontId="7" fillId="2" borderId="17" xfId="1" applyNumberFormat="1" applyFont="1" applyFill="1" applyBorder="1" applyAlignment="1" applyProtection="1">
      <alignment horizontal="center" vertical="center"/>
      <protection locked="0"/>
    </xf>
    <xf numFmtId="0" fontId="6" fillId="3" borderId="0" xfId="1" applyFill="1" applyAlignment="1" applyProtection="1">
      <alignment horizontal="center" vertical="center"/>
      <protection hidden="1"/>
    </xf>
    <xf numFmtId="0" fontId="17" fillId="6" borderId="33" xfId="4" applyFont="1" applyFill="1" applyBorder="1" applyAlignment="1" applyProtection="1">
      <alignment horizontal="center" vertical="center"/>
      <protection hidden="1"/>
    </xf>
    <xf numFmtId="0" fontId="4" fillId="5" borderId="8" xfId="4" applyBorder="1" applyAlignment="1" applyProtection="1">
      <alignment horizontal="centerContinuous" vertical="center" wrapText="1"/>
      <protection hidden="1"/>
    </xf>
    <xf numFmtId="0" fontId="4" fillId="5" borderId="10" xfId="4" applyBorder="1" applyAlignment="1" applyProtection="1">
      <alignment horizontal="centerContinuous" vertical="center" wrapText="1"/>
      <protection hidden="1"/>
    </xf>
    <xf numFmtId="167" fontId="4" fillId="5" borderId="10" xfId="4" applyNumberFormat="1" applyBorder="1" applyAlignment="1" applyProtection="1">
      <alignment horizontal="center" vertical="center" wrapText="1"/>
      <protection hidden="1"/>
    </xf>
    <xf numFmtId="0" fontId="6" fillId="7" borderId="0" xfId="1" applyFill="1" applyAlignment="1" applyProtection="1">
      <alignment horizontal="center" vertical="center"/>
      <protection hidden="1"/>
    </xf>
    <xf numFmtId="0" fontId="8" fillId="7" borderId="0" xfId="1" applyFont="1" applyFill="1" applyBorder="1" applyAlignment="1" applyProtection="1">
      <alignment horizontal="center" vertical="center"/>
      <protection hidden="1"/>
    </xf>
    <xf numFmtId="0" fontId="9" fillId="7" borderId="0" xfId="1" applyFont="1" applyFill="1" applyAlignment="1" applyProtection="1">
      <alignment horizontal="center" vertical="center"/>
      <protection hidden="1"/>
    </xf>
    <xf numFmtId="0" fontId="8" fillId="7" borderId="0" xfId="1" applyFont="1" applyFill="1" applyAlignment="1" applyProtection="1">
      <alignment horizontal="center" vertical="center"/>
      <protection hidden="1"/>
    </xf>
    <xf numFmtId="0" fontId="18" fillId="8" borderId="0" xfId="4" applyFont="1" applyFill="1" applyAlignment="1" applyProtection="1">
      <alignment horizontal="center" vertical="center"/>
      <protection hidden="1"/>
    </xf>
    <xf numFmtId="49" fontId="19" fillId="8" borderId="35" xfId="4" applyNumberFormat="1" applyFont="1" applyFill="1" applyBorder="1" applyAlignment="1" applyProtection="1">
      <alignment horizontal="center" vertical="center"/>
      <protection hidden="1"/>
    </xf>
    <xf numFmtId="0" fontId="17" fillId="9" borderId="33" xfId="4" applyFont="1" applyFill="1" applyBorder="1" applyAlignment="1" applyProtection="1">
      <alignment horizontal="center" vertical="center"/>
      <protection hidden="1"/>
    </xf>
    <xf numFmtId="49" fontId="19" fillId="8" borderId="33" xfId="4" applyNumberFormat="1" applyFont="1" applyFill="1" applyBorder="1" applyAlignment="1" applyProtection="1">
      <alignment horizontal="center" vertical="center"/>
      <protection hidden="1"/>
    </xf>
    <xf numFmtId="0" fontId="19" fillId="8" borderId="33" xfId="4" applyFont="1" applyFill="1" applyBorder="1" applyAlignment="1" applyProtection="1">
      <alignment horizontal="center" vertical="center"/>
      <protection hidden="1"/>
    </xf>
    <xf numFmtId="164" fontId="4" fillId="8" borderId="2" xfId="4" applyNumberFormat="1" applyFill="1" applyBorder="1" applyAlignment="1" applyProtection="1">
      <alignment horizontal="center" vertical="center"/>
      <protection hidden="1"/>
    </xf>
    <xf numFmtId="164" fontId="4" fillId="8" borderId="4" xfId="4" applyNumberFormat="1" applyFill="1" applyBorder="1" applyAlignment="1" applyProtection="1">
      <alignment horizontal="center" vertical="center"/>
      <protection hidden="1"/>
    </xf>
    <xf numFmtId="164" fontId="4" fillId="8" borderId="41" xfId="4" applyNumberFormat="1" applyFill="1" applyBorder="1" applyAlignment="1" applyProtection="1">
      <alignment horizontal="center" vertical="center"/>
      <protection hidden="1"/>
    </xf>
    <xf numFmtId="164" fontId="4" fillId="8" borderId="52" xfId="4" applyNumberFormat="1" applyFill="1" applyBorder="1" applyAlignment="1" applyProtection="1">
      <alignment horizontal="center" vertical="center"/>
      <protection hidden="1"/>
    </xf>
    <xf numFmtId="0" fontId="4" fillId="4" borderId="0" xfId="4" applyFill="1" applyAlignment="1" applyProtection="1">
      <alignment horizontal="center" vertical="center"/>
      <protection hidden="1"/>
    </xf>
    <xf numFmtId="0" fontId="6" fillId="4" borderId="0" xfId="1" applyFill="1" applyAlignment="1" applyProtection="1">
      <alignment horizontal="center" vertical="center"/>
      <protection hidden="1"/>
    </xf>
    <xf numFmtId="14" fontId="4" fillId="4" borderId="1" xfId="4" applyNumberFormat="1" applyFill="1" applyBorder="1" applyAlignment="1" applyProtection="1">
      <alignment horizontal="center" vertical="center"/>
      <protection locked="0"/>
    </xf>
    <xf numFmtId="0" fontId="16" fillId="4" borderId="48" xfId="4" applyFont="1" applyFill="1" applyBorder="1" applyAlignment="1" applyProtection="1">
      <alignment horizontal="center" vertical="center" wrapText="1"/>
      <protection hidden="1"/>
    </xf>
    <xf numFmtId="0" fontId="16" fillId="4" borderId="50" xfId="4" applyFont="1" applyFill="1" applyBorder="1" applyAlignment="1" applyProtection="1">
      <alignment horizontal="center" vertical="center" wrapText="1"/>
      <protection hidden="1"/>
    </xf>
    <xf numFmtId="0" fontId="16" fillId="4" borderId="49" xfId="4" applyFont="1" applyFill="1" applyBorder="1" applyAlignment="1" applyProtection="1">
      <alignment horizontal="center" vertical="center" wrapText="1"/>
      <protection hidden="1"/>
    </xf>
    <xf numFmtId="0" fontId="16" fillId="4" borderId="37" xfId="4" applyFont="1" applyFill="1" applyBorder="1" applyAlignment="1" applyProtection="1">
      <alignment horizontal="center" vertical="center" wrapText="1"/>
      <protection hidden="1"/>
    </xf>
    <xf numFmtId="0" fontId="16" fillId="4" borderId="51" xfId="4" applyFont="1" applyFill="1" applyBorder="1" applyAlignment="1" applyProtection="1">
      <alignment horizontal="center" vertical="center" wrapText="1"/>
      <protection hidden="1"/>
    </xf>
    <xf numFmtId="0" fontId="16" fillId="4" borderId="39" xfId="4" applyFont="1" applyFill="1" applyBorder="1" applyAlignment="1" applyProtection="1">
      <alignment horizontal="center" vertical="center" wrapText="1"/>
      <protection hidden="1"/>
    </xf>
    <xf numFmtId="167" fontId="4" fillId="5" borderId="43" xfId="4" applyNumberFormat="1" applyBorder="1" applyAlignment="1" applyProtection="1">
      <alignment horizontal="center" vertical="center" wrapText="1"/>
      <protection hidden="1"/>
    </xf>
    <xf numFmtId="167" fontId="4" fillId="5" borderId="55" xfId="4" applyNumberFormat="1" applyBorder="1" applyAlignment="1" applyProtection="1">
      <alignment horizontal="center" vertical="center" wrapText="1"/>
      <protection hidden="1"/>
    </xf>
    <xf numFmtId="0" fontId="6" fillId="0" borderId="0" xfId="1" applyBorder="1" applyAlignment="1" applyProtection="1">
      <alignment horizontal="center" vertical="center"/>
      <protection hidden="1"/>
    </xf>
    <xf numFmtId="0" fontId="16" fillId="4" borderId="36" xfId="4" applyFont="1" applyFill="1" applyBorder="1" applyAlignment="1" applyProtection="1">
      <alignment horizontal="center" vertical="center" wrapText="1"/>
      <protection hidden="1"/>
    </xf>
    <xf numFmtId="0" fontId="16" fillId="4" borderId="67" xfId="4" applyFont="1" applyFill="1" applyBorder="1" applyAlignment="1" applyProtection="1">
      <alignment horizontal="center" vertical="center" wrapText="1"/>
      <protection hidden="1"/>
    </xf>
    <xf numFmtId="0" fontId="16" fillId="4" borderId="71" xfId="4" applyFont="1" applyFill="1" applyBorder="1" applyAlignment="1" applyProtection="1">
      <alignment horizontal="center" vertical="center" wrapText="1"/>
      <protection hidden="1"/>
    </xf>
    <xf numFmtId="0" fontId="16" fillId="4" borderId="38" xfId="4" applyFont="1" applyFill="1" applyBorder="1" applyAlignment="1" applyProtection="1">
      <alignment horizontal="center" vertical="center" wrapText="1"/>
      <protection hidden="1"/>
    </xf>
    <xf numFmtId="0" fontId="16" fillId="4" borderId="73" xfId="4" applyFont="1" applyFill="1" applyBorder="1" applyAlignment="1" applyProtection="1">
      <alignment horizontal="center" vertical="center" wrapText="1"/>
      <protection hidden="1"/>
    </xf>
    <xf numFmtId="165" fontId="17" fillId="8" borderId="25" xfId="4" applyNumberFormat="1" applyFont="1" applyFill="1" applyBorder="1" applyAlignment="1" applyProtection="1">
      <alignment horizontal="center" vertical="center"/>
      <protection locked="0"/>
    </xf>
    <xf numFmtId="165" fontId="17" fillId="8" borderId="3" xfId="4" applyNumberFormat="1" applyFont="1" applyFill="1" applyBorder="1" applyAlignment="1" applyProtection="1">
      <alignment horizontal="center" vertical="center"/>
      <protection locked="0"/>
    </xf>
    <xf numFmtId="165" fontId="17" fillId="8" borderId="19" xfId="4" applyNumberFormat="1" applyFont="1" applyFill="1" applyBorder="1" applyAlignment="1" applyProtection="1">
      <alignment horizontal="center" vertical="center"/>
      <protection locked="0"/>
    </xf>
    <xf numFmtId="166" fontId="17" fillId="8" borderId="70" xfId="4" applyNumberFormat="1" applyFont="1" applyFill="1" applyBorder="1" applyAlignment="1" applyProtection="1">
      <alignment horizontal="center" vertical="center"/>
      <protection hidden="1"/>
    </xf>
    <xf numFmtId="166" fontId="17" fillId="8" borderId="64" xfId="4" applyNumberFormat="1" applyFont="1" applyFill="1" applyBorder="1" applyAlignment="1" applyProtection="1">
      <alignment horizontal="center" vertical="center"/>
      <protection hidden="1"/>
    </xf>
    <xf numFmtId="165" fontId="17" fillId="8" borderId="26" xfId="4" applyNumberFormat="1" applyFont="1" applyFill="1" applyBorder="1" applyAlignment="1" applyProtection="1">
      <alignment horizontal="center" vertical="center"/>
      <protection locked="0"/>
    </xf>
    <xf numFmtId="165" fontId="17" fillId="8" borderId="5" xfId="4" applyNumberFormat="1" applyFont="1" applyFill="1" applyBorder="1" applyAlignment="1" applyProtection="1">
      <alignment horizontal="center" vertical="center"/>
      <protection locked="0"/>
    </xf>
    <xf numFmtId="165" fontId="17" fillId="8" borderId="20" xfId="4" applyNumberFormat="1" applyFont="1" applyFill="1" applyBorder="1" applyAlignment="1" applyProtection="1">
      <alignment horizontal="center" vertical="center"/>
      <protection locked="0"/>
    </xf>
    <xf numFmtId="166" fontId="17" fillId="8" borderId="74" xfId="4" applyNumberFormat="1" applyFont="1" applyFill="1" applyBorder="1" applyAlignment="1" applyProtection="1">
      <alignment horizontal="center" vertical="center"/>
      <protection hidden="1"/>
    </xf>
    <xf numFmtId="166" fontId="17" fillId="8" borderId="68" xfId="4" applyNumberFormat="1" applyFont="1" applyFill="1" applyBorder="1" applyAlignment="1" applyProtection="1">
      <alignment horizontal="center" vertical="center"/>
      <protection hidden="1"/>
    </xf>
    <xf numFmtId="166" fontId="17" fillId="8" borderId="65" xfId="4" applyNumberFormat="1" applyFont="1" applyFill="1" applyBorder="1" applyAlignment="1" applyProtection="1">
      <alignment horizontal="center" vertical="center"/>
      <protection hidden="1"/>
    </xf>
    <xf numFmtId="166" fontId="17" fillId="8" borderId="72" xfId="4" applyNumberFormat="1" applyFont="1" applyFill="1" applyBorder="1" applyAlignment="1" applyProtection="1">
      <alignment horizontal="center" vertical="center"/>
      <protection hidden="1"/>
    </xf>
    <xf numFmtId="166" fontId="17" fillId="8" borderId="60" xfId="4" applyNumberFormat="1" applyFont="1" applyFill="1" applyBorder="1" applyAlignment="1" applyProtection="1">
      <alignment horizontal="center" vertical="center"/>
      <protection hidden="1"/>
    </xf>
    <xf numFmtId="166" fontId="17" fillId="8" borderId="25" xfId="4" applyNumberFormat="1" applyFont="1" applyFill="1" applyBorder="1" applyAlignment="1" applyProtection="1">
      <alignment horizontal="center" vertical="center"/>
      <protection hidden="1"/>
    </xf>
    <xf numFmtId="166" fontId="17" fillId="8" borderId="3" xfId="4" applyNumberFormat="1" applyFont="1" applyFill="1" applyBorder="1" applyAlignment="1" applyProtection="1">
      <alignment horizontal="center" vertical="center"/>
      <protection hidden="1"/>
    </xf>
    <xf numFmtId="166" fontId="17" fillId="8" borderId="56" xfId="4" applyNumberFormat="1" applyFont="1" applyFill="1" applyBorder="1" applyAlignment="1" applyProtection="1">
      <alignment horizontal="center" vertical="center"/>
      <protection hidden="1"/>
    </xf>
    <xf numFmtId="166" fontId="17" fillId="8" borderId="69" xfId="4" applyNumberFormat="1" applyFont="1" applyFill="1" applyBorder="1" applyAlignment="1" applyProtection="1">
      <alignment horizontal="center" vertical="center"/>
      <protection hidden="1"/>
    </xf>
    <xf numFmtId="166" fontId="17" fillId="8" borderId="66" xfId="4" applyNumberFormat="1" applyFont="1" applyFill="1" applyBorder="1" applyAlignment="1" applyProtection="1">
      <alignment horizontal="center" vertical="center"/>
      <protection hidden="1"/>
    </xf>
    <xf numFmtId="166" fontId="17" fillId="8" borderId="61" xfId="4" applyNumberFormat="1" applyFont="1" applyFill="1" applyBorder="1" applyAlignment="1" applyProtection="1">
      <alignment horizontal="center" vertical="center"/>
      <protection hidden="1"/>
    </xf>
    <xf numFmtId="166" fontId="17" fillId="8" borderId="19" xfId="4" applyNumberFormat="1" applyFont="1" applyFill="1" applyBorder="1" applyAlignment="1" applyProtection="1">
      <alignment horizontal="center" vertical="center"/>
      <protection hidden="1"/>
    </xf>
    <xf numFmtId="166" fontId="17" fillId="8" borderId="5" xfId="4" applyNumberFormat="1" applyFont="1" applyFill="1" applyBorder="1" applyAlignment="1" applyProtection="1">
      <alignment horizontal="center" vertical="center"/>
      <protection hidden="1"/>
    </xf>
    <xf numFmtId="166" fontId="17" fillId="8" borderId="75" xfId="4" applyNumberFormat="1" applyFont="1" applyFill="1" applyBorder="1" applyAlignment="1" applyProtection="1">
      <alignment horizontal="center" vertical="center"/>
      <protection hidden="1"/>
    </xf>
    <xf numFmtId="166" fontId="17" fillId="8" borderId="76" xfId="4" applyNumberFormat="1" applyFont="1" applyFill="1" applyBorder="1" applyAlignment="1" applyProtection="1">
      <alignment horizontal="center" vertical="center"/>
      <protection hidden="1"/>
    </xf>
    <xf numFmtId="166" fontId="17" fillId="8" borderId="77" xfId="4" applyNumberFormat="1" applyFont="1" applyFill="1" applyBorder="1" applyAlignment="1" applyProtection="1">
      <alignment horizontal="center" vertical="center"/>
      <protection hidden="1"/>
    </xf>
    <xf numFmtId="166" fontId="17" fillId="8" borderId="62" xfId="4" applyNumberFormat="1" applyFont="1" applyFill="1" applyBorder="1" applyAlignment="1" applyProtection="1">
      <alignment horizontal="center" vertical="center"/>
      <protection hidden="1"/>
    </xf>
    <xf numFmtId="166" fontId="17" fillId="8" borderId="32" xfId="4" applyNumberFormat="1" applyFont="1" applyFill="1" applyBorder="1" applyAlignment="1" applyProtection="1">
      <alignment horizontal="center" vertical="center"/>
      <protection hidden="1"/>
    </xf>
    <xf numFmtId="166" fontId="17" fillId="8" borderId="18" xfId="4" applyNumberFormat="1" applyFont="1" applyFill="1" applyBorder="1" applyAlignment="1" applyProtection="1">
      <alignment horizontal="center" vertical="center"/>
      <protection hidden="1"/>
    </xf>
    <xf numFmtId="166" fontId="17" fillId="8" borderId="57" xfId="4" applyNumberFormat="1" applyFont="1" applyFill="1" applyBorder="1" applyAlignment="1" applyProtection="1">
      <alignment horizontal="center" vertical="center"/>
      <protection hidden="1"/>
    </xf>
    <xf numFmtId="165" fontId="17" fillId="8" borderId="28" xfId="4" applyNumberFormat="1" applyFont="1" applyFill="1" applyBorder="1" applyAlignment="1" applyProtection="1">
      <alignment horizontal="center" vertical="center"/>
      <protection locked="0"/>
    </xf>
    <xf numFmtId="165" fontId="17" fillId="8" borderId="23" xfId="4" applyNumberFormat="1" applyFont="1" applyFill="1" applyBorder="1" applyAlignment="1" applyProtection="1">
      <alignment horizontal="center" vertical="center"/>
      <protection locked="0"/>
    </xf>
    <xf numFmtId="165" fontId="17" fillId="8" borderId="42" xfId="4" applyNumberFormat="1" applyFont="1" applyFill="1" applyBorder="1" applyAlignment="1" applyProtection="1">
      <alignment horizontal="center" vertical="center"/>
      <protection locked="0"/>
    </xf>
    <xf numFmtId="166" fontId="17" fillId="8" borderId="63" xfId="4" applyNumberFormat="1" applyFont="1" applyFill="1" applyBorder="1" applyAlignment="1" applyProtection="1">
      <alignment horizontal="center" vertical="center"/>
      <protection hidden="1"/>
    </xf>
    <xf numFmtId="166" fontId="17" fillId="8" borderId="59" xfId="4" applyNumberFormat="1" applyFont="1" applyFill="1" applyBorder="1" applyAlignment="1" applyProtection="1">
      <alignment horizontal="center" vertical="center"/>
      <protection hidden="1"/>
    </xf>
    <xf numFmtId="166" fontId="17" fillId="8" borderId="53" xfId="4" applyNumberFormat="1" applyFont="1" applyFill="1" applyBorder="1" applyAlignment="1" applyProtection="1">
      <alignment horizontal="center" vertical="center"/>
      <protection hidden="1"/>
    </xf>
    <xf numFmtId="166" fontId="17" fillId="8" borderId="54" xfId="4" applyNumberFormat="1" applyFont="1" applyFill="1" applyBorder="1" applyAlignment="1" applyProtection="1">
      <alignment horizontal="center" vertical="center"/>
      <protection hidden="1"/>
    </xf>
    <xf numFmtId="165" fontId="17" fillId="8" borderId="40" xfId="4" applyNumberFormat="1" applyFont="1" applyFill="1" applyBorder="1" applyAlignment="1" applyProtection="1">
      <alignment horizontal="center" vertical="center"/>
      <protection locked="0"/>
    </xf>
    <xf numFmtId="165" fontId="17" fillId="8" borderId="21" xfId="4" applyNumberFormat="1" applyFont="1" applyFill="1" applyBorder="1" applyAlignment="1" applyProtection="1">
      <alignment horizontal="center" vertical="center"/>
      <protection locked="0"/>
    </xf>
    <xf numFmtId="165" fontId="17" fillId="8" borderId="27" xfId="4" applyNumberFormat="1" applyFont="1" applyFill="1" applyBorder="1" applyAlignment="1" applyProtection="1">
      <alignment horizontal="center" vertical="center"/>
      <protection locked="0"/>
    </xf>
    <xf numFmtId="165" fontId="17" fillId="8" borderId="6" xfId="4" applyNumberFormat="1" applyFont="1" applyFill="1" applyBorder="1" applyAlignment="1" applyProtection="1">
      <alignment horizontal="center" vertical="center"/>
      <protection locked="0"/>
    </xf>
    <xf numFmtId="165" fontId="17" fillId="8" borderId="22" xfId="4" applyNumberFormat="1" applyFont="1" applyFill="1" applyBorder="1" applyAlignment="1" applyProtection="1">
      <alignment horizontal="center" vertical="center"/>
      <protection locked="0"/>
    </xf>
    <xf numFmtId="165" fontId="17" fillId="8" borderId="24" xfId="4" applyNumberFormat="1" applyFont="1" applyFill="1" applyBorder="1" applyAlignment="1" applyProtection="1">
      <alignment horizontal="center" vertical="center"/>
      <protection locked="0"/>
    </xf>
    <xf numFmtId="165" fontId="17" fillId="8" borderId="32" xfId="4" applyNumberFormat="1" applyFont="1" applyFill="1" applyBorder="1" applyAlignment="1" applyProtection="1">
      <alignment horizontal="center" vertical="center"/>
      <protection locked="0"/>
    </xf>
    <xf numFmtId="165" fontId="17" fillId="8" borderId="18" xfId="4" applyNumberFormat="1" applyFont="1" applyFill="1" applyBorder="1" applyAlignment="1" applyProtection="1">
      <alignment horizontal="center" vertical="center"/>
      <protection locked="0"/>
    </xf>
    <xf numFmtId="165" fontId="17" fillId="8" borderId="45" xfId="4" applyNumberFormat="1" applyFont="1" applyFill="1" applyBorder="1" applyAlignment="1" applyProtection="1">
      <alignment horizontal="center" vertical="center"/>
      <protection locked="0"/>
    </xf>
    <xf numFmtId="166" fontId="17" fillId="8" borderId="58" xfId="4" applyNumberFormat="1" applyFont="1" applyFill="1" applyBorder="1" applyAlignment="1" applyProtection="1">
      <alignment horizontal="center" vertical="center"/>
      <protection hidden="1"/>
    </xf>
    <xf numFmtId="0" fontId="17" fillId="5" borderId="10" xfId="4" applyFont="1" applyBorder="1" applyAlignment="1" applyProtection="1">
      <alignment horizontal="centerContinuous" vertical="center" wrapText="1"/>
      <protection hidden="1"/>
    </xf>
    <xf numFmtId="167" fontId="17" fillId="5" borderId="10" xfId="4" applyNumberFormat="1" applyFont="1" applyBorder="1" applyAlignment="1" applyProtection="1">
      <alignment horizontal="center" vertical="center" wrapText="1"/>
      <protection hidden="1"/>
    </xf>
    <xf numFmtId="167" fontId="17" fillId="5" borderId="43" xfId="4" applyNumberFormat="1" applyFont="1" applyBorder="1" applyAlignment="1" applyProtection="1">
      <alignment horizontal="center" vertical="center" wrapText="1"/>
      <protection hidden="1"/>
    </xf>
    <xf numFmtId="167" fontId="17" fillId="5" borderId="55" xfId="4" applyNumberFormat="1" applyFont="1" applyBorder="1" applyAlignment="1" applyProtection="1">
      <alignment horizontal="center" vertical="center" wrapText="1"/>
      <protection hidden="1"/>
    </xf>
    <xf numFmtId="0" fontId="17" fillId="8" borderId="34" xfId="4" applyNumberFormat="1" applyFont="1" applyFill="1" applyBorder="1" applyAlignment="1" applyProtection="1">
      <alignment horizontal="center" vertical="center"/>
      <protection locked="0"/>
    </xf>
    <xf numFmtId="0" fontId="17" fillId="8" borderId="29" xfId="4" applyNumberFormat="1" applyFont="1" applyFill="1" applyBorder="1" applyAlignment="1" applyProtection="1">
      <alignment horizontal="center" vertical="center"/>
      <protection locked="0"/>
    </xf>
    <xf numFmtId="0" fontId="17" fillId="8" borderId="30" xfId="4" applyNumberFormat="1" applyFont="1" applyFill="1" applyBorder="1" applyAlignment="1" applyProtection="1">
      <alignment horizontal="center" vertical="center"/>
      <protection locked="0"/>
    </xf>
    <xf numFmtId="0" fontId="17" fillId="8" borderId="31" xfId="4" applyNumberFormat="1" applyFont="1" applyFill="1" applyBorder="1" applyAlignment="1" applyProtection="1">
      <alignment horizontal="center" vertical="center"/>
      <protection locked="0"/>
    </xf>
    <xf numFmtId="166" fontId="17" fillId="8" borderId="83" xfId="4" applyNumberFormat="1" applyFont="1" applyFill="1" applyBorder="1" applyAlignment="1" applyProtection="1">
      <alignment horizontal="center" vertical="center"/>
      <protection hidden="1"/>
    </xf>
    <xf numFmtId="166" fontId="17" fillId="8" borderId="79" xfId="4" applyNumberFormat="1" applyFont="1" applyFill="1" applyBorder="1" applyAlignment="1" applyProtection="1">
      <alignment horizontal="center" vertical="center"/>
      <protection hidden="1"/>
    </xf>
    <xf numFmtId="166" fontId="17" fillId="8" borderId="80" xfId="4" applyNumberFormat="1" applyFont="1" applyFill="1" applyBorder="1" applyAlignment="1" applyProtection="1">
      <alignment horizontal="center" vertical="center"/>
      <protection hidden="1"/>
    </xf>
    <xf numFmtId="166" fontId="17" fillId="8" borderId="81" xfId="4" applyNumberFormat="1" applyFont="1" applyFill="1" applyBorder="1" applyAlignment="1" applyProtection="1">
      <alignment horizontal="center" vertical="center"/>
      <protection hidden="1"/>
    </xf>
    <xf numFmtId="166" fontId="17" fillId="8" borderId="78" xfId="4" applyNumberFormat="1" applyFont="1" applyFill="1" applyBorder="1" applyAlignment="1" applyProtection="1">
      <alignment horizontal="center" vertical="center"/>
      <protection hidden="1"/>
    </xf>
    <xf numFmtId="0" fontId="17" fillId="8" borderId="44" xfId="4" applyNumberFormat="1" applyFont="1" applyFill="1" applyBorder="1" applyAlignment="1" applyProtection="1">
      <alignment horizontal="center" vertical="center"/>
      <protection locked="0"/>
    </xf>
    <xf numFmtId="166" fontId="17" fillId="8" borderId="82" xfId="4" applyNumberFormat="1" applyFont="1" applyFill="1" applyBorder="1" applyAlignment="1" applyProtection="1">
      <alignment horizontal="center" vertical="center"/>
      <protection hidden="1"/>
    </xf>
    <xf numFmtId="2" fontId="19" fillId="8" borderId="36" xfId="4" quotePrefix="1" applyNumberFormat="1" applyFont="1" applyFill="1" applyBorder="1" applyAlignment="1" applyProtection="1">
      <alignment horizontal="center" vertical="center"/>
      <protection hidden="1"/>
    </xf>
    <xf numFmtId="2" fontId="19" fillId="8" borderId="36" xfId="4" applyNumberFormat="1" applyFont="1" applyFill="1" applyBorder="1" applyAlignment="1" applyProtection="1">
      <alignment horizontal="center" vertical="center"/>
      <protection hidden="1"/>
    </xf>
    <xf numFmtId="2" fontId="19" fillId="8" borderId="33" xfId="4" applyNumberFormat="1" applyFont="1" applyFill="1" applyBorder="1" applyAlignment="1" applyProtection="1">
      <alignment horizontal="center" vertical="center"/>
      <protection hidden="1"/>
    </xf>
    <xf numFmtId="2" fontId="19" fillId="8" borderId="36" xfId="4" applyNumberFormat="1" applyFont="1" applyFill="1" applyBorder="1" applyAlignment="1" applyProtection="1">
      <alignment vertical="center"/>
      <protection hidden="1"/>
    </xf>
    <xf numFmtId="14" fontId="3" fillId="4" borderId="1" xfId="4" applyNumberFormat="1" applyFont="1" applyFill="1" applyBorder="1" applyAlignment="1" applyProtection="1">
      <alignment horizontal="center" vertical="center"/>
      <protection locked="0"/>
    </xf>
    <xf numFmtId="0" fontId="2" fillId="0" borderId="0" xfId="8"/>
    <xf numFmtId="0" fontId="2" fillId="10" borderId="84" xfId="8" applyFill="1" applyBorder="1" applyAlignment="1">
      <alignment vertical="center" wrapText="1"/>
    </xf>
    <xf numFmtId="0" fontId="2" fillId="10" borderId="84" xfId="8" applyFill="1" applyBorder="1" applyAlignment="1">
      <alignment horizontal="center" vertical="center" wrapText="1"/>
    </xf>
    <xf numFmtId="6" fontId="2" fillId="10" borderId="84" xfId="8" applyNumberFormat="1" applyFill="1" applyBorder="1" applyAlignment="1">
      <alignment horizontal="center" vertical="center" wrapText="1"/>
    </xf>
    <xf numFmtId="0" fontId="27" fillId="12" borderId="84" xfId="8" applyFont="1" applyFill="1" applyBorder="1" applyAlignment="1">
      <alignment vertical="center" wrapText="1"/>
    </xf>
    <xf numFmtId="0" fontId="27" fillId="11" borderId="84" xfId="8" applyFont="1" applyFill="1" applyBorder="1" applyAlignment="1">
      <alignment vertical="center" wrapText="1"/>
    </xf>
    <xf numFmtId="0" fontId="27" fillId="13" borderId="84" xfId="8" applyFont="1" applyFill="1" applyBorder="1" applyAlignment="1">
      <alignment vertical="center" wrapText="1"/>
    </xf>
    <xf numFmtId="0" fontId="17" fillId="10" borderId="84" xfId="8" applyFont="1" applyFill="1" applyBorder="1" applyAlignment="1">
      <alignment vertical="top" wrapText="1"/>
    </xf>
    <xf numFmtId="0" fontId="2" fillId="10" borderId="84" xfId="8" applyFill="1" applyBorder="1" applyAlignment="1">
      <alignment horizontal="center" vertical="top" wrapText="1"/>
    </xf>
    <xf numFmtId="2" fontId="2" fillId="10" borderId="84" xfId="8" applyNumberFormat="1" applyFill="1" applyBorder="1" applyAlignment="1">
      <alignment horizontal="center" vertical="center" wrapText="1"/>
    </xf>
    <xf numFmtId="2" fontId="2" fillId="10" borderId="0" xfId="8" applyNumberFormat="1" applyFill="1" applyAlignment="1">
      <alignment horizontal="center" vertical="center" wrapText="1"/>
    </xf>
    <xf numFmtId="0" fontId="17" fillId="10" borderId="84" xfId="8" applyFont="1" applyFill="1" applyBorder="1" applyAlignment="1">
      <alignment horizontal="center" vertical="top" wrapText="1"/>
    </xf>
    <xf numFmtId="0" fontId="6" fillId="0" borderId="87" xfId="1" applyBorder="1" applyAlignment="1" applyProtection="1">
      <alignment horizontal="center" vertical="center"/>
      <protection hidden="1"/>
    </xf>
    <xf numFmtId="0" fontId="6" fillId="0" borderId="88" xfId="1" applyBorder="1" applyAlignment="1" applyProtection="1">
      <alignment horizontal="center" vertical="center"/>
      <protection hidden="1"/>
    </xf>
    <xf numFmtId="0" fontId="6" fillId="0" borderId="88" xfId="1" applyFill="1" applyBorder="1" applyAlignment="1" applyProtection="1">
      <alignment horizontal="center" vertical="center"/>
      <protection hidden="1"/>
    </xf>
    <xf numFmtId="0" fontId="6" fillId="0" borderId="77" xfId="1" applyFill="1" applyBorder="1" applyAlignment="1" applyProtection="1">
      <alignment horizontal="center" vertical="center"/>
      <protection hidden="1"/>
    </xf>
    <xf numFmtId="0" fontId="6" fillId="0" borderId="77" xfId="1" applyBorder="1" applyAlignment="1" applyProtection="1">
      <alignment horizontal="center" vertical="center"/>
      <protection hidden="1"/>
    </xf>
    <xf numFmtId="0" fontId="6" fillId="0" borderId="89" xfId="1" applyBorder="1" applyAlignment="1" applyProtection="1">
      <alignment horizontal="center" vertical="center"/>
      <protection hidden="1"/>
    </xf>
    <xf numFmtId="0" fontId="28" fillId="0" borderId="0" xfId="0" applyFont="1"/>
    <xf numFmtId="0" fontId="18" fillId="8" borderId="0" xfId="9" applyFont="1" applyFill="1" applyAlignment="1" applyProtection="1">
      <alignment horizontal="center" vertical="center"/>
      <protection hidden="1"/>
    </xf>
    <xf numFmtId="49" fontId="19" fillId="8" borderId="35" xfId="9" applyNumberFormat="1" applyFont="1" applyFill="1" applyBorder="1" applyAlignment="1" applyProtection="1">
      <alignment horizontal="center" vertical="center"/>
      <protection hidden="1"/>
    </xf>
    <xf numFmtId="2" fontId="19" fillId="8" borderId="36" xfId="9" quotePrefix="1" applyNumberFormat="1" applyFont="1" applyFill="1" applyBorder="1" applyAlignment="1" applyProtection="1">
      <alignment horizontal="center" vertical="center"/>
      <protection hidden="1"/>
    </xf>
    <xf numFmtId="0" fontId="17" fillId="9" borderId="33" xfId="9" applyFont="1" applyFill="1" applyBorder="1" applyAlignment="1" applyProtection="1">
      <alignment horizontal="center" vertical="center"/>
      <protection hidden="1"/>
    </xf>
    <xf numFmtId="2" fontId="19" fillId="8" borderId="36" xfId="9" applyNumberFormat="1" applyFont="1" applyFill="1" applyBorder="1" applyAlignment="1" applyProtection="1">
      <alignment horizontal="center" vertical="center"/>
      <protection hidden="1"/>
    </xf>
    <xf numFmtId="49" fontId="19" fillId="8" borderId="33" xfId="9" applyNumberFormat="1" applyFont="1" applyFill="1" applyBorder="1" applyAlignment="1" applyProtection="1">
      <alignment horizontal="center" vertical="center"/>
      <protection hidden="1"/>
    </xf>
    <xf numFmtId="2" fontId="19" fillId="8" borderId="33" xfId="9" applyNumberFormat="1" applyFont="1" applyFill="1" applyBorder="1" applyAlignment="1" applyProtection="1">
      <alignment horizontal="center" vertical="center"/>
      <protection hidden="1"/>
    </xf>
    <xf numFmtId="0" fontId="19" fillId="8" borderId="33" xfId="9" applyFont="1" applyFill="1" applyBorder="1" applyAlignment="1" applyProtection="1">
      <alignment horizontal="center" vertical="center"/>
      <protection hidden="1"/>
    </xf>
    <xf numFmtId="2" fontId="19" fillId="8" borderId="36" xfId="9" applyNumberFormat="1" applyFont="1" applyFill="1" applyBorder="1" applyAlignment="1" applyProtection="1">
      <alignment vertical="center"/>
      <protection hidden="1"/>
    </xf>
    <xf numFmtId="14" fontId="2" fillId="4" borderId="1" xfId="9" applyNumberFormat="1" applyFill="1" applyBorder="1" applyAlignment="1" applyProtection="1">
      <alignment horizontal="center" vertical="center"/>
      <protection locked="0"/>
    </xf>
    <xf numFmtId="0" fontId="16" fillId="4" borderId="48" xfId="9" applyFont="1" applyFill="1" applyBorder="1" applyAlignment="1" applyProtection="1">
      <alignment horizontal="center" vertical="center" wrapText="1"/>
      <protection hidden="1"/>
    </xf>
    <xf numFmtId="0" fontId="16" fillId="4" borderId="50" xfId="9" applyFont="1" applyFill="1" applyBorder="1" applyAlignment="1" applyProtection="1">
      <alignment horizontal="center" vertical="center" wrapText="1"/>
      <protection hidden="1"/>
    </xf>
    <xf numFmtId="0" fontId="16" fillId="4" borderId="49" xfId="9" applyFont="1" applyFill="1" applyBorder="1" applyAlignment="1" applyProtection="1">
      <alignment horizontal="center" vertical="center" wrapText="1"/>
      <protection hidden="1"/>
    </xf>
    <xf numFmtId="0" fontId="16" fillId="4" borderId="37" xfId="9" applyFont="1" applyFill="1" applyBorder="1" applyAlignment="1" applyProtection="1">
      <alignment horizontal="center" vertical="center" wrapText="1"/>
      <protection hidden="1"/>
    </xf>
    <xf numFmtId="0" fontId="16" fillId="4" borderId="38" xfId="9" applyFont="1" applyFill="1" applyBorder="1" applyAlignment="1" applyProtection="1">
      <alignment horizontal="center" vertical="center" wrapText="1"/>
      <protection hidden="1"/>
    </xf>
    <xf numFmtId="0" fontId="16" fillId="4" borderId="73" xfId="9" applyFont="1" applyFill="1" applyBorder="1" applyAlignment="1" applyProtection="1">
      <alignment horizontal="center" vertical="center" wrapText="1"/>
      <protection hidden="1"/>
    </xf>
    <xf numFmtId="0" fontId="16" fillId="4" borderId="67" xfId="9" applyFont="1" applyFill="1" applyBorder="1" applyAlignment="1" applyProtection="1">
      <alignment horizontal="center" vertical="center" wrapText="1"/>
      <protection hidden="1"/>
    </xf>
    <xf numFmtId="0" fontId="16" fillId="4" borderId="51" xfId="9" applyFont="1" applyFill="1" applyBorder="1" applyAlignment="1" applyProtection="1">
      <alignment horizontal="center" vertical="center" wrapText="1"/>
      <protection hidden="1"/>
    </xf>
    <xf numFmtId="0" fontId="16" fillId="4" borderId="71" xfId="9" applyFont="1" applyFill="1" applyBorder="1" applyAlignment="1" applyProtection="1">
      <alignment horizontal="center" vertical="center" wrapText="1"/>
      <protection hidden="1"/>
    </xf>
    <xf numFmtId="0" fontId="16" fillId="4" borderId="36" xfId="9" applyFont="1" applyFill="1" applyBorder="1" applyAlignment="1" applyProtection="1">
      <alignment horizontal="center" vertical="center" wrapText="1"/>
      <protection hidden="1"/>
    </xf>
    <xf numFmtId="0" fontId="16" fillId="4" borderId="39" xfId="9" applyFont="1" applyFill="1" applyBorder="1" applyAlignment="1" applyProtection="1">
      <alignment horizontal="center" vertical="center" wrapText="1"/>
      <protection hidden="1"/>
    </xf>
    <xf numFmtId="0" fontId="2" fillId="4" borderId="0" xfId="9" applyFill="1" applyAlignment="1" applyProtection="1">
      <alignment horizontal="center" vertical="center"/>
      <protection hidden="1"/>
    </xf>
    <xf numFmtId="0" fontId="2" fillId="5" borderId="8" xfId="9" applyBorder="1" applyAlignment="1" applyProtection="1">
      <alignment horizontal="centerContinuous" vertical="center" wrapText="1"/>
      <protection hidden="1"/>
    </xf>
    <xf numFmtId="0" fontId="17" fillId="5" borderId="10" xfId="9" applyFont="1" applyBorder="1" applyAlignment="1" applyProtection="1">
      <alignment horizontal="centerContinuous" vertical="center" wrapText="1"/>
      <protection hidden="1"/>
    </xf>
    <xf numFmtId="167" fontId="17" fillId="5" borderId="10" xfId="9" applyNumberFormat="1" applyFont="1" applyBorder="1" applyAlignment="1" applyProtection="1">
      <alignment horizontal="center" vertical="center" wrapText="1"/>
      <protection hidden="1"/>
    </xf>
    <xf numFmtId="167" fontId="17" fillId="5" borderId="43" xfId="9" applyNumberFormat="1" applyFont="1" applyBorder="1" applyAlignment="1" applyProtection="1">
      <alignment horizontal="center" vertical="center" wrapText="1"/>
      <protection hidden="1"/>
    </xf>
    <xf numFmtId="167" fontId="17" fillId="5" borderId="55" xfId="9" applyNumberFormat="1" applyFont="1" applyBorder="1" applyAlignment="1" applyProtection="1">
      <alignment horizontal="center" vertical="center" wrapText="1"/>
      <protection hidden="1"/>
    </xf>
    <xf numFmtId="0" fontId="2" fillId="10" borderId="84" xfId="8" applyNumberFormat="1" applyFill="1" applyBorder="1" applyAlignment="1">
      <alignment horizontal="center" vertical="center" wrapText="1"/>
    </xf>
    <xf numFmtId="0" fontId="0" fillId="0" borderId="0" xfId="0" applyNumberFormat="1"/>
    <xf numFmtId="0" fontId="27" fillId="14" borderId="84" xfId="8" applyFont="1" applyFill="1" applyBorder="1" applyAlignment="1">
      <alignment vertical="center" wrapText="1"/>
    </xf>
    <xf numFmtId="167" fontId="17" fillId="15" borderId="10" xfId="4" applyNumberFormat="1" applyFont="1" applyFill="1" applyBorder="1" applyAlignment="1" applyProtection="1">
      <alignment horizontal="center" vertical="center" wrapText="1"/>
      <protection hidden="1"/>
    </xf>
    <xf numFmtId="167" fontId="29" fillId="15" borderId="90" xfId="1" applyNumberFormat="1" applyFont="1" applyFill="1" applyBorder="1" applyAlignment="1" applyProtection="1">
      <alignment horizontal="center" vertical="center"/>
      <protection hidden="1"/>
    </xf>
    <xf numFmtId="2" fontId="0" fillId="0" borderId="0" xfId="0" applyNumberFormat="1"/>
    <xf numFmtId="0" fontId="2" fillId="16" borderId="84" xfId="8" applyFill="1" applyBorder="1" applyAlignment="1">
      <alignment horizontal="center" vertical="center" wrapText="1"/>
    </xf>
    <xf numFmtId="6" fontId="24" fillId="16" borderId="84" xfId="8" applyNumberFormat="1" applyFont="1" applyFill="1" applyBorder="1" applyAlignment="1">
      <alignment vertical="center" wrapText="1"/>
    </xf>
    <xf numFmtId="0" fontId="6" fillId="0" borderId="0" xfId="1" applyFont="1" applyAlignment="1" applyProtection="1">
      <alignment horizontal="center" vertical="center"/>
      <protection hidden="1"/>
    </xf>
    <xf numFmtId="164" fontId="1" fillId="8" borderId="2" xfId="4" applyNumberFormat="1" applyFont="1" applyFill="1" applyBorder="1" applyAlignment="1" applyProtection="1">
      <alignment horizontal="center" vertical="center"/>
      <protection hidden="1"/>
    </xf>
    <xf numFmtId="0" fontId="1" fillId="8" borderId="34" xfId="4" applyNumberFormat="1" applyFont="1" applyFill="1" applyBorder="1" applyAlignment="1" applyProtection="1">
      <alignment horizontal="center" vertical="center"/>
      <protection locked="0"/>
    </xf>
    <xf numFmtId="165" fontId="1" fillId="8" borderId="25" xfId="9" applyNumberFormat="1" applyFont="1" applyFill="1" applyBorder="1" applyAlignment="1" applyProtection="1">
      <alignment horizontal="center" vertical="center"/>
      <protection locked="0"/>
    </xf>
    <xf numFmtId="165" fontId="1" fillId="8" borderId="3" xfId="9" applyNumberFormat="1" applyFont="1" applyFill="1" applyBorder="1" applyAlignment="1" applyProtection="1">
      <alignment horizontal="center" vertical="center"/>
      <protection locked="0"/>
    </xf>
    <xf numFmtId="165" fontId="1" fillId="8" borderId="19" xfId="9" applyNumberFormat="1" applyFont="1" applyFill="1" applyBorder="1" applyAlignment="1" applyProtection="1">
      <alignment horizontal="center" vertical="center"/>
      <protection locked="0"/>
    </xf>
    <xf numFmtId="166" fontId="1" fillId="8" borderId="70" xfId="4" applyNumberFormat="1" applyFont="1" applyFill="1" applyBorder="1" applyAlignment="1" applyProtection="1">
      <alignment horizontal="center" vertical="center"/>
      <protection hidden="1"/>
    </xf>
    <xf numFmtId="166" fontId="1" fillId="8" borderId="68" xfId="4" applyNumberFormat="1" applyFont="1" applyFill="1" applyBorder="1" applyAlignment="1" applyProtection="1">
      <alignment horizontal="center" vertical="center"/>
      <protection hidden="1"/>
    </xf>
    <xf numFmtId="166" fontId="1" fillId="8" borderId="65" xfId="4" applyNumberFormat="1" applyFont="1" applyFill="1" applyBorder="1" applyAlignment="1" applyProtection="1">
      <alignment horizontal="center" vertical="center"/>
      <protection hidden="1"/>
    </xf>
    <xf numFmtId="166" fontId="1" fillId="8" borderId="72" xfId="4" applyNumberFormat="1" applyFont="1" applyFill="1" applyBorder="1" applyAlignment="1" applyProtection="1">
      <alignment horizontal="center" vertical="center"/>
      <protection hidden="1"/>
    </xf>
    <xf numFmtId="0" fontId="6" fillId="0" borderId="87" xfId="1" applyFont="1" applyBorder="1" applyAlignment="1" applyProtection="1">
      <alignment horizontal="center" vertical="center"/>
      <protection hidden="1"/>
    </xf>
    <xf numFmtId="164" fontId="1" fillId="8" borderId="4" xfId="4" applyNumberFormat="1" applyFont="1" applyFill="1" applyBorder="1" applyAlignment="1" applyProtection="1">
      <alignment horizontal="center" vertical="center"/>
      <protection hidden="1"/>
    </xf>
    <xf numFmtId="0" fontId="1" fillId="8" borderId="29" xfId="4" applyNumberFormat="1" applyFont="1" applyFill="1" applyBorder="1" applyAlignment="1" applyProtection="1">
      <alignment horizontal="center" vertical="center"/>
      <protection locked="0"/>
    </xf>
    <xf numFmtId="166" fontId="1" fillId="8" borderId="64" xfId="4" applyNumberFormat="1" applyFont="1" applyFill="1" applyBorder="1" applyAlignment="1" applyProtection="1">
      <alignment horizontal="center" vertical="center"/>
      <protection hidden="1"/>
    </xf>
    <xf numFmtId="166" fontId="1" fillId="8" borderId="69" xfId="4" applyNumberFormat="1" applyFont="1" applyFill="1" applyBorder="1" applyAlignment="1" applyProtection="1">
      <alignment horizontal="center" vertical="center"/>
      <protection hidden="1"/>
    </xf>
    <xf numFmtId="166" fontId="1" fillId="8" borderId="66" xfId="4" applyNumberFormat="1" applyFont="1" applyFill="1" applyBorder="1" applyAlignment="1" applyProtection="1">
      <alignment horizontal="center" vertical="center"/>
      <protection hidden="1"/>
    </xf>
    <xf numFmtId="0" fontId="1" fillId="8" borderId="30" xfId="4" applyNumberFormat="1" applyFont="1" applyFill="1" applyBorder="1" applyAlignment="1" applyProtection="1">
      <alignment horizontal="center" vertical="center"/>
      <protection locked="0"/>
    </xf>
    <xf numFmtId="166" fontId="1" fillId="8" borderId="74" xfId="4" applyNumberFormat="1" applyFont="1" applyFill="1" applyBorder="1" applyAlignment="1" applyProtection="1">
      <alignment horizontal="center" vertical="center"/>
      <protection hidden="1"/>
    </xf>
    <xf numFmtId="166" fontId="1" fillId="8" borderId="75" xfId="4" applyNumberFormat="1" applyFont="1" applyFill="1" applyBorder="1" applyAlignment="1" applyProtection="1">
      <alignment horizontal="center" vertical="center"/>
      <protection hidden="1"/>
    </xf>
    <xf numFmtId="166" fontId="1" fillId="8" borderId="76" xfId="4" applyNumberFormat="1" applyFont="1" applyFill="1" applyBorder="1" applyAlignment="1" applyProtection="1">
      <alignment horizontal="center" vertical="center"/>
      <protection hidden="1"/>
    </xf>
    <xf numFmtId="166" fontId="1" fillId="8" borderId="77" xfId="4" applyNumberFormat="1" applyFont="1" applyFill="1" applyBorder="1" applyAlignment="1" applyProtection="1">
      <alignment horizontal="center" vertical="center"/>
      <protection hidden="1"/>
    </xf>
    <xf numFmtId="0" fontId="6" fillId="0" borderId="0" xfId="1" applyFont="1" applyAlignment="1" applyProtection="1">
      <alignment horizontal="right"/>
      <protection hidden="1"/>
    </xf>
    <xf numFmtId="164" fontId="1" fillId="8" borderId="41" xfId="4" applyNumberFormat="1" applyFont="1" applyFill="1" applyBorder="1" applyAlignment="1" applyProtection="1">
      <alignment horizontal="center" vertical="center"/>
      <protection hidden="1"/>
    </xf>
    <xf numFmtId="0" fontId="1" fillId="8" borderId="31" xfId="4" applyNumberFormat="1" applyFont="1" applyFill="1" applyBorder="1" applyAlignment="1" applyProtection="1">
      <alignment horizontal="center" vertical="center"/>
      <protection locked="0"/>
    </xf>
    <xf numFmtId="165" fontId="1" fillId="8" borderId="28" xfId="4" applyNumberFormat="1" applyFont="1" applyFill="1" applyBorder="1" applyAlignment="1" applyProtection="1">
      <alignment horizontal="center" vertical="center"/>
      <protection locked="0"/>
    </xf>
    <xf numFmtId="165" fontId="1" fillId="8" borderId="23" xfId="4" applyNumberFormat="1" applyFont="1" applyFill="1" applyBorder="1" applyAlignment="1" applyProtection="1">
      <alignment horizontal="center" vertical="center"/>
      <protection locked="0"/>
    </xf>
    <xf numFmtId="165" fontId="1" fillId="8" borderId="26" xfId="9" applyNumberFormat="1" applyFont="1" applyFill="1" applyBorder="1" applyAlignment="1" applyProtection="1">
      <alignment horizontal="center" vertical="center"/>
      <protection locked="0"/>
    </xf>
    <xf numFmtId="165" fontId="1" fillId="8" borderId="5" xfId="9" applyNumberFormat="1" applyFont="1" applyFill="1" applyBorder="1" applyAlignment="1" applyProtection="1">
      <alignment horizontal="center" vertical="center"/>
      <protection locked="0"/>
    </xf>
    <xf numFmtId="165" fontId="1" fillId="8" borderId="21" xfId="9" applyNumberFormat="1" applyFont="1" applyFill="1" applyBorder="1" applyAlignment="1" applyProtection="1">
      <alignment horizontal="center" vertical="center"/>
      <protection locked="0"/>
    </xf>
    <xf numFmtId="165" fontId="1" fillId="8" borderId="27" xfId="9" applyNumberFormat="1" applyFont="1" applyFill="1" applyBorder="1" applyAlignment="1" applyProtection="1">
      <alignment horizontal="center" vertical="center"/>
      <protection locked="0"/>
    </xf>
    <xf numFmtId="165" fontId="1" fillId="8" borderId="6" xfId="9" applyNumberFormat="1" applyFont="1" applyFill="1" applyBorder="1" applyAlignment="1" applyProtection="1">
      <alignment horizontal="center" vertical="center"/>
      <protection locked="0"/>
    </xf>
    <xf numFmtId="165" fontId="1" fillId="8" borderId="22" xfId="9" applyNumberFormat="1" applyFont="1" applyFill="1" applyBorder="1" applyAlignment="1" applyProtection="1">
      <alignment horizontal="center" vertical="center"/>
      <protection locked="0"/>
    </xf>
    <xf numFmtId="165" fontId="1" fillId="8" borderId="28" xfId="9" applyNumberFormat="1" applyFont="1" applyFill="1" applyBorder="1" applyAlignment="1" applyProtection="1">
      <alignment horizontal="center" vertical="center"/>
      <protection locked="0"/>
    </xf>
    <xf numFmtId="165" fontId="1" fillId="8" borderId="23" xfId="9" applyNumberFormat="1" applyFont="1" applyFill="1" applyBorder="1" applyAlignment="1" applyProtection="1">
      <alignment horizontal="center" vertical="center"/>
      <protection locked="0"/>
    </xf>
    <xf numFmtId="165" fontId="1" fillId="8" borderId="24" xfId="9" applyNumberFormat="1" applyFont="1" applyFill="1" applyBorder="1" applyAlignment="1" applyProtection="1">
      <alignment horizontal="center" vertical="center"/>
      <protection locked="0"/>
    </xf>
    <xf numFmtId="0" fontId="1" fillId="4" borderId="0" xfId="4" applyFont="1" applyFill="1" applyAlignment="1" applyProtection="1">
      <alignment horizontal="center" vertical="center"/>
      <protection hidden="1"/>
    </xf>
    <xf numFmtId="0" fontId="1" fillId="8" borderId="44" xfId="4" applyNumberFormat="1" applyFont="1" applyFill="1" applyBorder="1" applyAlignment="1" applyProtection="1">
      <alignment horizontal="center" vertical="center"/>
      <protection locked="0"/>
    </xf>
    <xf numFmtId="165" fontId="1" fillId="8" borderId="32" xfId="9" applyNumberFormat="1" applyFont="1" applyFill="1" applyBorder="1" applyAlignment="1" applyProtection="1">
      <alignment horizontal="center" vertical="center"/>
      <protection locked="0"/>
    </xf>
    <xf numFmtId="165" fontId="1" fillId="8" borderId="18" xfId="9" applyNumberFormat="1" applyFont="1" applyFill="1" applyBorder="1" applyAlignment="1" applyProtection="1">
      <alignment horizontal="center" vertical="center"/>
      <protection locked="0"/>
    </xf>
    <xf numFmtId="165" fontId="1" fillId="8" borderId="45" xfId="9" applyNumberFormat="1" applyFont="1" applyFill="1" applyBorder="1" applyAlignment="1" applyProtection="1">
      <alignment horizontal="center" vertical="center"/>
      <protection locked="0"/>
    </xf>
    <xf numFmtId="165" fontId="1" fillId="8" borderId="27" xfId="4" applyNumberFormat="1" applyFont="1" applyFill="1" applyBorder="1" applyAlignment="1" applyProtection="1">
      <alignment horizontal="center" vertical="center"/>
      <protection locked="0"/>
    </xf>
    <xf numFmtId="165" fontId="1" fillId="8" borderId="6" xfId="4" applyNumberFormat="1" applyFont="1" applyFill="1" applyBorder="1" applyAlignment="1" applyProtection="1">
      <alignment horizontal="center" vertical="center"/>
      <protection locked="0"/>
    </xf>
    <xf numFmtId="165" fontId="1" fillId="8" borderId="22" xfId="4" applyNumberFormat="1" applyFont="1" applyFill="1" applyBorder="1" applyAlignment="1" applyProtection="1">
      <alignment horizontal="center" vertical="center"/>
      <protection locked="0"/>
    </xf>
    <xf numFmtId="165" fontId="1" fillId="8" borderId="24" xfId="4" applyNumberFormat="1" applyFont="1" applyFill="1" applyBorder="1" applyAlignment="1" applyProtection="1">
      <alignment horizontal="center" vertical="center"/>
      <protection locked="0"/>
    </xf>
    <xf numFmtId="165" fontId="1" fillId="8" borderId="32" xfId="4" applyNumberFormat="1" applyFont="1" applyFill="1" applyBorder="1" applyAlignment="1" applyProtection="1">
      <alignment horizontal="center" vertical="center"/>
      <protection locked="0"/>
    </xf>
    <xf numFmtId="165" fontId="1" fillId="8" borderId="18" xfId="4" applyNumberFormat="1" applyFont="1" applyFill="1" applyBorder="1" applyAlignment="1" applyProtection="1">
      <alignment horizontal="center" vertical="center"/>
      <protection locked="0"/>
    </xf>
    <xf numFmtId="165" fontId="1" fillId="8" borderId="45" xfId="4" applyNumberFormat="1" applyFont="1" applyFill="1" applyBorder="1" applyAlignment="1" applyProtection="1">
      <alignment horizontal="center" vertical="center"/>
      <protection locked="0"/>
    </xf>
    <xf numFmtId="164" fontId="1" fillId="8" borderId="52" xfId="4" applyNumberFormat="1" applyFont="1" applyFill="1" applyBorder="1" applyAlignment="1" applyProtection="1">
      <alignment horizontal="center" vertical="center"/>
      <protection hidden="1"/>
    </xf>
    <xf numFmtId="0" fontId="29" fillId="0" borderId="0" xfId="1" applyFont="1" applyAlignment="1" applyProtection="1">
      <alignment horizontal="center" vertical="center"/>
      <protection hidden="1"/>
    </xf>
    <xf numFmtId="14" fontId="17" fillId="4" borderId="1" xfId="4" applyNumberFormat="1" applyFont="1" applyFill="1" applyBorder="1" applyAlignment="1" applyProtection="1">
      <alignment horizontal="center" vertical="center"/>
      <protection locked="0"/>
    </xf>
    <xf numFmtId="0" fontId="29" fillId="0" borderId="87" xfId="1" applyFont="1" applyBorder="1" applyAlignment="1" applyProtection="1">
      <alignment horizontal="center" vertical="center"/>
      <protection hidden="1"/>
    </xf>
    <xf numFmtId="0" fontId="30" fillId="0" borderId="14" xfId="1" applyFont="1" applyBorder="1" applyAlignment="1" applyProtection="1">
      <alignment horizontal="right"/>
      <protection hidden="1"/>
    </xf>
    <xf numFmtId="20" fontId="30" fillId="2" borderId="15" xfId="1" applyNumberFormat="1" applyFont="1" applyFill="1" applyBorder="1" applyAlignment="1" applyProtection="1">
      <alignment horizontal="center" vertical="center"/>
      <protection locked="0"/>
    </xf>
    <xf numFmtId="0" fontId="30" fillId="0" borderId="0" xfId="1" applyFont="1" applyBorder="1" applyAlignment="1" applyProtection="1">
      <alignment horizontal="right"/>
      <protection hidden="1"/>
    </xf>
    <xf numFmtId="20" fontId="30" fillId="2" borderId="16" xfId="1" applyNumberFormat="1" applyFont="1" applyFill="1" applyBorder="1" applyAlignment="1" applyProtection="1">
      <alignment horizontal="center" vertical="center"/>
      <protection locked="0"/>
    </xf>
    <xf numFmtId="167" fontId="30" fillId="2" borderId="16" xfId="1" applyNumberFormat="1" applyFont="1" applyFill="1" applyBorder="1" applyAlignment="1" applyProtection="1">
      <alignment horizontal="center" vertical="center"/>
      <protection locked="0"/>
    </xf>
    <xf numFmtId="0" fontId="30" fillId="0" borderId="13" xfId="1" applyFont="1" applyBorder="1" applyAlignment="1" applyProtection="1">
      <alignment horizontal="right"/>
      <protection hidden="1"/>
    </xf>
    <xf numFmtId="167" fontId="30" fillId="2" borderId="17" xfId="1" applyNumberFormat="1" applyFont="1" applyFill="1" applyBorder="1" applyAlignment="1" applyProtection="1">
      <alignment horizontal="center" vertical="center"/>
      <protection locked="0"/>
    </xf>
    <xf numFmtId="0" fontId="29" fillId="0" borderId="0" xfId="1" applyFont="1" applyAlignment="1" applyProtection="1">
      <alignment horizontal="right"/>
      <protection hidden="1"/>
    </xf>
    <xf numFmtId="0" fontId="17" fillId="4" borderId="0" xfId="4" applyFont="1" applyFill="1" applyAlignment="1" applyProtection="1">
      <alignment horizontal="center" vertical="center"/>
      <protection hidden="1"/>
    </xf>
    <xf numFmtId="0" fontId="17" fillId="5" borderId="8" xfId="4" applyFont="1" applyBorder="1" applyAlignment="1" applyProtection="1">
      <alignment horizontal="centerContinuous" vertical="center" wrapText="1"/>
      <protection hidden="1"/>
    </xf>
    <xf numFmtId="0" fontId="29" fillId="0" borderId="89" xfId="1" applyFont="1" applyBorder="1" applyAlignment="1" applyProtection="1">
      <alignment horizontal="center" vertical="center"/>
      <protection hidden="1"/>
    </xf>
    <xf numFmtId="0" fontId="29" fillId="4" borderId="0" xfId="1" applyFont="1" applyFill="1" applyAlignment="1" applyProtection="1">
      <alignment horizontal="center" vertical="center"/>
      <protection hidden="1"/>
    </xf>
    <xf numFmtId="0" fontId="29" fillId="7" borderId="0" xfId="1" applyFont="1" applyFill="1" applyAlignment="1" applyProtection="1">
      <alignment horizontal="center" vertical="center"/>
      <protection hidden="1"/>
    </xf>
    <xf numFmtId="170" fontId="29" fillId="0" borderId="0" xfId="1" applyNumberFormat="1" applyFont="1" applyAlignment="1" applyProtection="1">
      <alignment horizontal="center" vertical="center"/>
      <protection hidden="1"/>
    </xf>
    <xf numFmtId="0" fontId="31" fillId="7" borderId="0" xfId="1" applyFont="1" applyFill="1" applyAlignment="1" applyProtection="1">
      <alignment horizontal="center" vertical="center"/>
      <protection hidden="1"/>
    </xf>
    <xf numFmtId="0" fontId="29" fillId="3" borderId="0" xfId="1" applyFont="1" applyFill="1" applyAlignment="1" applyProtection="1">
      <alignment horizontal="center" vertical="center"/>
      <protection hidden="1"/>
    </xf>
    <xf numFmtId="166" fontId="1" fillId="8" borderId="78" xfId="4" applyNumberFormat="1" applyFont="1" applyFill="1" applyBorder="1" applyAlignment="1" applyProtection="1">
      <alignment horizontal="center" vertical="center"/>
      <protection hidden="1"/>
    </xf>
    <xf numFmtId="166" fontId="1" fillId="8" borderId="79" xfId="4" applyNumberFormat="1" applyFont="1" applyFill="1" applyBorder="1" applyAlignment="1" applyProtection="1">
      <alignment horizontal="center" vertical="center"/>
      <protection hidden="1"/>
    </xf>
    <xf numFmtId="166" fontId="1" fillId="8" borderId="80" xfId="4" applyNumberFormat="1" applyFont="1" applyFill="1" applyBorder="1" applyAlignment="1" applyProtection="1">
      <alignment horizontal="center" vertical="center"/>
      <protection hidden="1"/>
    </xf>
    <xf numFmtId="166" fontId="1" fillId="8" borderId="81" xfId="4" applyNumberFormat="1" applyFont="1" applyFill="1" applyBorder="1" applyAlignment="1" applyProtection="1">
      <alignment horizontal="center" vertical="center"/>
      <protection hidden="1"/>
    </xf>
    <xf numFmtId="166" fontId="1" fillId="8" borderId="82" xfId="4" applyNumberFormat="1" applyFont="1" applyFill="1" applyBorder="1" applyAlignment="1" applyProtection="1">
      <alignment horizontal="center" vertical="center"/>
      <protection hidden="1"/>
    </xf>
    <xf numFmtId="166" fontId="1" fillId="8" borderId="83" xfId="4" applyNumberFormat="1" applyFont="1" applyFill="1" applyBorder="1" applyAlignment="1" applyProtection="1">
      <alignment horizontal="center" vertical="center"/>
      <protection hidden="1"/>
    </xf>
    <xf numFmtId="165" fontId="1" fillId="8" borderId="20" xfId="9" applyNumberFormat="1" applyFont="1" applyFill="1" applyBorder="1" applyAlignment="1" applyProtection="1">
      <alignment horizontal="center" vertical="center"/>
      <protection locked="0"/>
    </xf>
    <xf numFmtId="165" fontId="1" fillId="8" borderId="42" xfId="9" applyNumberFormat="1" applyFont="1" applyFill="1" applyBorder="1" applyAlignment="1" applyProtection="1">
      <alignment horizontal="center" vertical="center"/>
      <protection locked="0"/>
    </xf>
    <xf numFmtId="165" fontId="1" fillId="8" borderId="40" xfId="9" applyNumberFormat="1" applyFont="1" applyFill="1" applyBorder="1" applyAlignment="1" applyProtection="1">
      <alignment horizontal="center" vertical="center"/>
      <protection locked="0"/>
    </xf>
    <xf numFmtId="167" fontId="8" fillId="0" borderId="8" xfId="1" applyNumberFormat="1" applyFont="1" applyBorder="1" applyAlignment="1" applyProtection="1">
      <alignment horizontal="center" vertical="center"/>
      <protection hidden="1"/>
    </xf>
    <xf numFmtId="167" fontId="8" fillId="0" borderId="9" xfId="1" applyNumberFormat="1" applyFont="1" applyBorder="1" applyAlignment="1" applyProtection="1">
      <alignment horizontal="center" vertical="center"/>
      <protection hidden="1"/>
    </xf>
    <xf numFmtId="0" fontId="8" fillId="0" borderId="10" xfId="1" applyFont="1" applyBorder="1" applyAlignment="1" applyProtection="1">
      <alignment horizontal="center" vertical="center"/>
      <protection hidden="1"/>
    </xf>
    <xf numFmtId="0" fontId="8" fillId="0" borderId="9" xfId="1" applyFont="1" applyBorder="1" applyAlignment="1" applyProtection="1">
      <alignment horizontal="center" vertical="center"/>
      <protection hidden="1"/>
    </xf>
    <xf numFmtId="0" fontId="20" fillId="8" borderId="46" xfId="4" applyFont="1" applyFill="1" applyBorder="1" applyAlignment="1" applyProtection="1">
      <alignment horizontal="center" vertical="center" textRotation="90"/>
      <protection locked="0"/>
    </xf>
    <xf numFmtId="0" fontId="20" fillId="8" borderId="47" xfId="4" applyFont="1" applyFill="1" applyBorder="1" applyAlignment="1" applyProtection="1">
      <alignment horizontal="center" vertical="center" textRotation="90"/>
      <protection locked="0"/>
    </xf>
    <xf numFmtId="0" fontId="20" fillId="8" borderId="46" xfId="9" applyFont="1" applyFill="1" applyBorder="1" applyAlignment="1" applyProtection="1">
      <alignment horizontal="center" vertical="center" textRotation="90"/>
      <protection locked="0"/>
    </xf>
    <xf numFmtId="0" fontId="20" fillId="8" borderId="47" xfId="9" applyFont="1" applyFill="1" applyBorder="1" applyAlignment="1" applyProtection="1">
      <alignment horizontal="center" vertical="center" textRotation="90"/>
      <protection locked="0"/>
    </xf>
    <xf numFmtId="0" fontId="2" fillId="0" borderId="85" xfId="8" applyBorder="1" applyAlignment="1">
      <alignment horizontal="center" vertical="center" wrapText="1"/>
    </xf>
    <xf numFmtId="0" fontId="2" fillId="0" borderId="86" xfId="8" applyBorder="1" applyAlignment="1">
      <alignment horizontal="center" vertical="center" wrapText="1"/>
    </xf>
    <xf numFmtId="2" fontId="2" fillId="0" borderId="85" xfId="8" applyNumberFormat="1" applyBorder="1" applyAlignment="1">
      <alignment horizontal="center" vertical="center" wrapText="1"/>
    </xf>
    <xf numFmtId="2" fontId="2" fillId="0" borderId="86" xfId="8" applyNumberFormat="1" applyBorder="1" applyAlignment="1">
      <alignment horizontal="center" vertical="center" wrapText="1"/>
    </xf>
    <xf numFmtId="0" fontId="25" fillId="0" borderId="0" xfId="8" applyFont="1" applyAlignment="1">
      <alignment horizontal="center" vertical="top" wrapText="1"/>
    </xf>
    <xf numFmtId="0" fontId="2" fillId="0" borderId="85" xfId="8" applyNumberFormat="1" applyBorder="1" applyAlignment="1">
      <alignment horizontal="center" vertical="center" wrapText="1"/>
    </xf>
    <xf numFmtId="0" fontId="2" fillId="0" borderId="86" xfId="8" applyNumberFormat="1" applyBorder="1" applyAlignment="1">
      <alignment horizontal="center" vertical="center" wrapText="1"/>
    </xf>
  </cellXfs>
  <cellStyles count="13">
    <cellStyle name="20 % - Accent1" xfId="4" builtinId="30"/>
    <cellStyle name="20 % - Accent1 2" xfId="9" xr:uid="{00000000-0005-0000-0000-000001000000}"/>
    <cellStyle name="Monétaire 2" xfId="7" xr:uid="{00000000-0005-0000-0000-000002000000}"/>
    <cellStyle name="Monétaire 2 2" xfId="12" xr:uid="{00000000-0005-0000-0000-000003000000}"/>
    <cellStyle name="Normal" xfId="0" builtinId="0"/>
    <cellStyle name="Normal 10" xfId="3" xr:uid="{00000000-0005-0000-0000-000005000000}"/>
    <cellStyle name="Normal 2" xfId="1" xr:uid="{00000000-0005-0000-0000-000006000000}"/>
    <cellStyle name="Normal 2 2" xfId="6" xr:uid="{00000000-0005-0000-0000-000007000000}"/>
    <cellStyle name="Normal 2 2 2" xfId="11" xr:uid="{00000000-0005-0000-0000-000008000000}"/>
    <cellStyle name="Normal 3" xfId="5" xr:uid="{00000000-0005-0000-0000-000009000000}"/>
    <cellStyle name="Normal 3 2" xfId="10" xr:uid="{00000000-0005-0000-0000-00000A000000}"/>
    <cellStyle name="Normal 4" xfId="8" xr:uid="{00000000-0005-0000-0000-00000B000000}"/>
    <cellStyle name="Normal_plansbertrandV1" xfId="2" xr:uid="{00000000-0005-0000-0000-00000C000000}"/>
  </cellStyles>
  <dxfs count="107"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CC99FF"/>
      <color rgb="FFCC66FF"/>
      <color rgb="FFD9D9D9"/>
      <color rgb="FFDCE6F1"/>
      <color rgb="FFE4DF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47819</xdr:colOff>
          <xdr:row>0</xdr:row>
          <xdr:rowOff>38100</xdr:rowOff>
        </xdr:from>
        <xdr:to>
          <xdr:col>15</xdr:col>
          <xdr:colOff>714569</xdr:colOff>
          <xdr:row>0</xdr:row>
          <xdr:rowOff>438150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901463C9-3638-4BBD-8F7C-803D1C7D04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38100</xdr:rowOff>
        </xdr:from>
        <xdr:to>
          <xdr:col>15</xdr:col>
          <xdr:colOff>714375</xdr:colOff>
          <xdr:row>0</xdr:row>
          <xdr:rowOff>438150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876D1161-7229-4F7D-84F1-AEAC9BBEF3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38100</xdr:rowOff>
        </xdr:from>
        <xdr:to>
          <xdr:col>15</xdr:col>
          <xdr:colOff>714375</xdr:colOff>
          <xdr:row>0</xdr:row>
          <xdr:rowOff>438150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6A35F509-399A-4775-947E-C8651CD443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38100</xdr:rowOff>
        </xdr:from>
        <xdr:to>
          <xdr:col>15</xdr:col>
          <xdr:colOff>714375</xdr:colOff>
          <xdr:row>0</xdr:row>
          <xdr:rowOff>438150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1DEA544B-8B49-4FA5-A1C2-4792A660C0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38100</xdr:rowOff>
        </xdr:from>
        <xdr:to>
          <xdr:col>15</xdr:col>
          <xdr:colOff>714375</xdr:colOff>
          <xdr:row>0</xdr:row>
          <xdr:rowOff>438150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9A9BDA81-BA96-4966-977E-985B9A8F31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38100</xdr:rowOff>
        </xdr:from>
        <xdr:to>
          <xdr:col>15</xdr:col>
          <xdr:colOff>714375</xdr:colOff>
          <xdr:row>0</xdr:row>
          <xdr:rowOff>438150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  <a:ext uri="{FF2B5EF4-FFF2-40B4-BE49-F238E27FC236}">
                  <a16:creationId xmlns:a16="http://schemas.microsoft.com/office/drawing/2014/main" id="{C8BD9350-8C55-4B8E-9500-AECF588E9D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38100</xdr:rowOff>
        </xdr:from>
        <xdr:to>
          <xdr:col>15</xdr:col>
          <xdr:colOff>714375</xdr:colOff>
          <xdr:row>0</xdr:row>
          <xdr:rowOff>438150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36D796F1-B98D-4949-9376-7917D2F611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38100</xdr:rowOff>
        </xdr:from>
        <xdr:to>
          <xdr:col>15</xdr:col>
          <xdr:colOff>714375</xdr:colOff>
          <xdr:row>0</xdr:row>
          <xdr:rowOff>438150</xdr:rowOff>
        </xdr:to>
        <xdr:sp macro="" textlink="">
          <xdr:nvSpPr>
            <xdr:cNvPr id="15371" name="Button 11" hidden="1">
              <a:extLst>
                <a:ext uri="{63B3BB69-23CF-44E3-9099-C40C66FF867C}">
                  <a14:compatExt spid="_x0000_s15371"/>
                </a:ext>
                <a:ext uri="{FF2B5EF4-FFF2-40B4-BE49-F238E27FC236}">
                  <a16:creationId xmlns:a16="http://schemas.microsoft.com/office/drawing/2014/main" id="{9EDCFE7C-6792-4C11-B1FB-1A2C65228F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38100</xdr:rowOff>
        </xdr:from>
        <xdr:to>
          <xdr:col>15</xdr:col>
          <xdr:colOff>714375</xdr:colOff>
          <xdr:row>0</xdr:row>
          <xdr:rowOff>438150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D41E5CAD-8F41-4CC2-A641-FCE4C661A4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38100</xdr:rowOff>
        </xdr:from>
        <xdr:to>
          <xdr:col>15</xdr:col>
          <xdr:colOff>714375</xdr:colOff>
          <xdr:row>0</xdr:row>
          <xdr:rowOff>438150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DD028363-4783-40E8-99A5-3415EAEDA0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38100</xdr:rowOff>
        </xdr:from>
        <xdr:to>
          <xdr:col>15</xdr:col>
          <xdr:colOff>714375</xdr:colOff>
          <xdr:row>0</xdr:row>
          <xdr:rowOff>438150</xdr:rowOff>
        </xdr:to>
        <xdr:sp macro="" textlink="">
          <xdr:nvSpPr>
            <xdr:cNvPr id="20485" name="Button 5" hidden="1">
              <a:extLst>
                <a:ext uri="{63B3BB69-23CF-44E3-9099-C40C66FF867C}">
                  <a14:compatExt spid="_x0000_s20485"/>
                </a:ext>
                <a:ext uri="{FF2B5EF4-FFF2-40B4-BE49-F238E27FC236}">
                  <a16:creationId xmlns:a16="http://schemas.microsoft.com/office/drawing/2014/main" id="{1E3CC0A8-6F31-48EC-8ACD-B7C7E4B1A6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638175</xdr:colOff>
          <xdr:row>0</xdr:row>
          <xdr:rowOff>295275</xdr:rowOff>
        </xdr:from>
        <xdr:to>
          <xdr:col>17</xdr:col>
          <xdr:colOff>323850</xdr:colOff>
          <xdr:row>2</xdr:row>
          <xdr:rowOff>57150</xdr:rowOff>
        </xdr:to>
        <xdr:sp macro="" textlink="">
          <xdr:nvSpPr>
            <xdr:cNvPr id="18437" name="Bt1" hidden="1">
              <a:extLst>
                <a:ext uri="{63B3BB69-23CF-44E3-9099-C40C66FF867C}">
                  <a14:compatExt spid="_x0000_s18437"/>
                </a:ext>
                <a:ext uri="{FF2B5EF4-FFF2-40B4-BE49-F238E27FC236}">
                  <a16:creationId xmlns:a16="http://schemas.microsoft.com/office/drawing/2014/main" id="{00000000-0008-0000-0D00-00000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5.xml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6.xml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7.xml"/><Relationship Id="rId4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8.xml"/><Relationship Id="rId4" Type="http://schemas.openxmlformats.org/officeDocument/2006/relationships/ctrlProp" Target="../ctrlProps/ctrlProp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5" Type="http://schemas.openxmlformats.org/officeDocument/2006/relationships/comments" Target="../comments9.xml"/><Relationship Id="rId4" Type="http://schemas.openxmlformats.org/officeDocument/2006/relationships/ctrlProp" Target="../ctrlProps/ctrlProp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10.xml"/><Relationship Id="rId4" Type="http://schemas.openxmlformats.org/officeDocument/2006/relationships/ctrlProp" Target="../ctrlProps/ctrlProp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11.xml"/><Relationship Id="rId4" Type="http://schemas.openxmlformats.org/officeDocument/2006/relationships/ctrlProp" Target="../ctrlProps/ctrlProp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5" Type="http://schemas.openxmlformats.org/officeDocument/2006/relationships/comments" Target="../comments12.xml"/><Relationship Id="rId4" Type="http://schemas.openxmlformats.org/officeDocument/2006/relationships/ctrlProp" Target="../ctrlProps/ctrlProp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5" Type="http://schemas.openxmlformats.org/officeDocument/2006/relationships/comments" Target="../comments13.xml"/><Relationship Id="rId4" Type="http://schemas.openxmlformats.org/officeDocument/2006/relationships/ctrlProp" Target="../ctrlProps/ctrlProp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6" Type="http://schemas.openxmlformats.org/officeDocument/2006/relationships/comments" Target="../comments14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41"/>
  <sheetViews>
    <sheetView zoomScale="98" zoomScaleNormal="98" workbookViewId="0">
      <pane xSplit="1" ySplit="2" topLeftCell="B17" activePane="bottomRight" state="frozen"/>
      <selection pane="topRight" activeCell="B1" sqref="B1"/>
      <selection pane="bottomLeft" activeCell="A3" sqref="A3"/>
      <selection pane="bottomRight" activeCell="I44" sqref="I4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9" t="s">
        <v>31</v>
      </c>
      <c r="C1" s="30" t="s">
        <v>29</v>
      </c>
      <c r="D1" s="115">
        <f ca="1">N38/"1:"</f>
        <v>0</v>
      </c>
      <c r="E1" s="31"/>
      <c r="F1" s="30" t="s">
        <v>30</v>
      </c>
      <c r="G1" s="116">
        <f ca="1">O38/"1:"</f>
        <v>0</v>
      </c>
      <c r="H1" s="31"/>
      <c r="I1" s="32" t="s">
        <v>32</v>
      </c>
      <c r="J1" s="32"/>
      <c r="K1" s="117">
        <f>J38/"1:"</f>
        <v>0</v>
      </c>
      <c r="L1" s="31"/>
      <c r="M1" s="32" t="s">
        <v>33</v>
      </c>
      <c r="N1" s="33"/>
      <c r="O1" s="118">
        <f ca="1">K38/"1:"</f>
        <v>0</v>
      </c>
    </row>
    <row r="2" spans="1:21" ht="40.5" customHeight="1" thickTop="1" thickBot="1" x14ac:dyDescent="0.3">
      <c r="A2" s="119">
        <v>43617</v>
      </c>
      <c r="B2" s="41" t="s">
        <v>0</v>
      </c>
      <c r="C2" s="42" t="s">
        <v>1</v>
      </c>
      <c r="D2" s="43" t="s">
        <v>34</v>
      </c>
      <c r="E2" s="44" t="s">
        <v>35</v>
      </c>
      <c r="F2" s="44" t="s">
        <v>36</v>
      </c>
      <c r="G2" s="53" t="s">
        <v>37</v>
      </c>
      <c r="H2" s="54" t="s">
        <v>2</v>
      </c>
      <c r="I2" s="51" t="str">
        <f>"Dont
H Jour
("&amp;TEXT(HJ,"hh")&amp;" à "&amp;TEXT(HN,"hh")&amp;")"</f>
        <v>Dont
H Jour
(07 à 20)</v>
      </c>
      <c r="J2" s="45" t="str">
        <f>"Dont
H Nuit
("&amp;TEXT(HN,"hh")&amp;" à "&amp;TEXT(HJ,"hh")&amp;")"</f>
        <v>Dont
H Nuit
(20 à 07)</v>
      </c>
      <c r="K2" s="52" t="s">
        <v>3</v>
      </c>
      <c r="L2" s="50" t="s">
        <v>4</v>
      </c>
      <c r="M2" s="43" t="s">
        <v>5</v>
      </c>
      <c r="N2" s="44" t="s">
        <v>6</v>
      </c>
      <c r="O2" s="46" t="s">
        <v>7</v>
      </c>
      <c r="P2" s="46" t="s">
        <v>52</v>
      </c>
    </row>
    <row r="3" spans="1:21" ht="15.75" thickTop="1" x14ac:dyDescent="0.2">
      <c r="A3" s="254" t="str">
        <f ca="1">MID(CELL("filename",A1),FIND("]",CELL("filename",A1))+1,32)</f>
        <v>MODELE</v>
      </c>
      <c r="B3" s="34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04"/>
      <c r="D3" s="55"/>
      <c r="E3" s="56"/>
      <c r="F3" s="56"/>
      <c r="G3" s="57"/>
      <c r="H3" s="58">
        <f>MAX(MOD(($E3+$G3-$D3-$F3),1),C3*HF)</f>
        <v>0</v>
      </c>
      <c r="I3" s="64">
        <f t="shared" ref="I3:I37" si="0">$H3-$J3</f>
        <v>0</v>
      </c>
      <c r="J3" s="65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66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67">
        <f ca="1">(WEEKDAY(B3)=1)*SUM(OFFSET(H3,,,-MIN(ROWS($3:3),7)))</f>
        <v>0</v>
      </c>
      <c r="M3" s="68">
        <f ca="1">(WEEKDAY(B3)=1)*MIN(HS_1,L3)</f>
        <v>0</v>
      </c>
      <c r="N3" s="69">
        <f ca="1">(WEEKDAY(B3)=1)*MIN(HS_2-HS_1,L3-M3)</f>
        <v>0</v>
      </c>
      <c r="O3" s="70">
        <f ca="1">(WEEKDAY(B3)=1)*L3-M3-N3</f>
        <v>0</v>
      </c>
      <c r="P3" s="132"/>
      <c r="Q3" s="13" t="s">
        <v>8</v>
      </c>
      <c r="R3" s="14">
        <v>0.29166666666666669</v>
      </c>
    </row>
    <row r="4" spans="1:21" ht="15" x14ac:dyDescent="0.2">
      <c r="A4" s="255"/>
      <c r="B4" s="35">
        <f t="shared" ref="B4:B37" si="1">B3+1</f>
        <v>43620</v>
      </c>
      <c r="C4" s="105"/>
      <c r="D4" s="55"/>
      <c r="E4" s="56"/>
      <c r="F4" s="56"/>
      <c r="G4" s="57"/>
      <c r="H4" s="59">
        <f t="shared" ref="H4:H37" si="2">MAX(MOD(($E4+$G4-$D4-$F4),1),C4*HF)</f>
        <v>0</v>
      </c>
      <c r="I4" s="71">
        <f t="shared" si="0"/>
        <v>0</v>
      </c>
      <c r="J4" s="72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66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73">
        <f ca="1">(WEEKDAY(B4)=1)*SUM(OFFSET(H4,,,-MIN(ROWS($3:4),7)))</f>
        <v>0</v>
      </c>
      <c r="M4" s="68">
        <f t="shared" ref="M4:M37" ca="1" si="5">(WEEKDAY(B4)=1)*MIN(HS_1,L4)</f>
        <v>0</v>
      </c>
      <c r="N4" s="69">
        <f t="shared" ref="N4:N37" ca="1" si="6">(WEEKDAY(B4)=1)*MIN(HS_2-HS_1,L4-M4)</f>
        <v>0</v>
      </c>
      <c r="O4" s="74">
        <f t="shared" ref="O4:O37" ca="1" si="7">(WEEKDAY(B4)=1)*L4-M4-N4</f>
        <v>0</v>
      </c>
      <c r="P4" s="133"/>
      <c r="Q4" s="15" t="s">
        <v>9</v>
      </c>
      <c r="R4" s="16">
        <v>0.83333333333333337</v>
      </c>
      <c r="U4" s="49"/>
    </row>
    <row r="5" spans="1:21" ht="15" x14ac:dyDescent="0.2">
      <c r="A5" s="255"/>
      <c r="B5" s="35">
        <f t="shared" si="1"/>
        <v>43621</v>
      </c>
      <c r="C5" s="106"/>
      <c r="D5" s="55"/>
      <c r="E5" s="56"/>
      <c r="F5" s="56"/>
      <c r="G5" s="57"/>
      <c r="H5" s="59">
        <f t="shared" si="2"/>
        <v>0</v>
      </c>
      <c r="I5" s="71">
        <f t="shared" si="0"/>
        <v>0</v>
      </c>
      <c r="J5" s="72">
        <f t="shared" si="3"/>
        <v>0</v>
      </c>
      <c r="K5" s="66">
        <f t="shared" ca="1" si="4"/>
        <v>0</v>
      </c>
      <c r="L5" s="73">
        <f ca="1">(WEEKDAY(B5)=1)*SUM(OFFSET(H5,,,-MIN(ROWS($3:5),7)))</f>
        <v>0</v>
      </c>
      <c r="M5" s="68">
        <f t="shared" ca="1" si="5"/>
        <v>0</v>
      </c>
      <c r="N5" s="75">
        <f t="shared" ca="1" si="6"/>
        <v>0</v>
      </c>
      <c r="O5" s="74">
        <f t="shared" ca="1" si="7"/>
        <v>0</v>
      </c>
      <c r="P5" s="133"/>
      <c r="Q5" s="15" t="s">
        <v>10</v>
      </c>
      <c r="R5" s="17">
        <f>RIGHT(M2,2)/24</f>
        <v>1.4583333333333333</v>
      </c>
    </row>
    <row r="6" spans="1:21" ht="15" x14ac:dyDescent="0.2">
      <c r="A6" s="255"/>
      <c r="B6" s="35">
        <f t="shared" si="1"/>
        <v>43622</v>
      </c>
      <c r="C6" s="105"/>
      <c r="D6" s="55"/>
      <c r="E6" s="56"/>
      <c r="F6" s="56"/>
      <c r="G6" s="57"/>
      <c r="H6" s="59">
        <f t="shared" si="2"/>
        <v>0</v>
      </c>
      <c r="I6" s="71">
        <f t="shared" si="0"/>
        <v>0</v>
      </c>
      <c r="J6" s="72">
        <f t="shared" si="3"/>
        <v>0</v>
      </c>
      <c r="K6" s="66">
        <f t="shared" ca="1" si="4"/>
        <v>0</v>
      </c>
      <c r="L6" s="73">
        <f ca="1">(WEEKDAY(B6)=1)*SUM(OFFSET(H6,,,-MIN(ROWS($3:6),7)))</f>
        <v>0</v>
      </c>
      <c r="M6" s="68">
        <f t="shared" ca="1" si="5"/>
        <v>0</v>
      </c>
      <c r="N6" s="69">
        <f t="shared" ca="1" si="6"/>
        <v>0</v>
      </c>
      <c r="O6" s="74">
        <f t="shared" ca="1" si="7"/>
        <v>0</v>
      </c>
      <c r="P6" s="133"/>
      <c r="Q6" s="15" t="s">
        <v>11</v>
      </c>
      <c r="R6" s="17">
        <f>RIGHT(N2,2)/24</f>
        <v>1.7916666666666667</v>
      </c>
    </row>
    <row r="7" spans="1:21" ht="15.75" thickBot="1" x14ac:dyDescent="0.25">
      <c r="A7" s="255"/>
      <c r="B7" s="35">
        <f t="shared" si="1"/>
        <v>43623</v>
      </c>
      <c r="C7" s="105"/>
      <c r="D7" s="55"/>
      <c r="E7" s="56"/>
      <c r="F7" s="56"/>
      <c r="G7" s="57"/>
      <c r="H7" s="59">
        <f t="shared" si="2"/>
        <v>0</v>
      </c>
      <c r="I7" s="71">
        <f t="shared" si="0"/>
        <v>0</v>
      </c>
      <c r="J7" s="72">
        <f t="shared" si="3"/>
        <v>0</v>
      </c>
      <c r="K7" s="66">
        <f t="shared" ca="1" si="4"/>
        <v>0</v>
      </c>
      <c r="L7" s="73">
        <f ca="1">(WEEKDAY(B7)=1)*SUM(OFFSET(H7,,,-MIN(ROWS($3:7),7)))</f>
        <v>0</v>
      </c>
      <c r="M7" s="68">
        <f t="shared" ca="1" si="5"/>
        <v>0</v>
      </c>
      <c r="N7" s="69">
        <f t="shared" ca="1" si="6"/>
        <v>0</v>
      </c>
      <c r="O7" s="74">
        <f t="shared" ca="1" si="7"/>
        <v>0</v>
      </c>
      <c r="P7" s="133"/>
      <c r="Q7" s="18" t="s">
        <v>51</v>
      </c>
      <c r="R7" s="19">
        <v>0.29166666666666669</v>
      </c>
    </row>
    <row r="8" spans="1:21" ht="16.5" thickTop="1" thickBot="1" x14ac:dyDescent="0.25">
      <c r="A8" s="255"/>
      <c r="B8" s="35">
        <f t="shared" si="1"/>
        <v>43624</v>
      </c>
      <c r="C8" s="105"/>
      <c r="D8" s="60"/>
      <c r="E8" s="61"/>
      <c r="F8" s="61"/>
      <c r="G8" s="62"/>
      <c r="H8" s="63">
        <f t="shared" si="2"/>
        <v>0</v>
      </c>
      <c r="I8" s="76">
        <f t="shared" si="0"/>
        <v>0</v>
      </c>
      <c r="J8" s="77">
        <f t="shared" si="3"/>
        <v>0</v>
      </c>
      <c r="K8" s="78">
        <f t="shared" ca="1" si="4"/>
        <v>0</v>
      </c>
      <c r="L8" s="79">
        <f ca="1">(WEEKDAY(B8)=1)*SUM(OFFSET(H8,,,-MIN(ROWS($3:8),7)))</f>
        <v>0</v>
      </c>
      <c r="M8" s="80">
        <f t="shared" ca="1" si="5"/>
        <v>0</v>
      </c>
      <c r="N8" s="81">
        <f t="shared" ca="1" si="6"/>
        <v>0</v>
      </c>
      <c r="O8" s="82">
        <f t="shared" ca="1" si="7"/>
        <v>0</v>
      </c>
      <c r="P8" s="134" t="str">
        <f>IF(H8&lt;&gt;0,"ASTREINTE","")</f>
        <v/>
      </c>
      <c r="Q8" s="10"/>
    </row>
    <row r="9" spans="1:21" ht="16.5" thickTop="1" thickBot="1" x14ac:dyDescent="0.3">
      <c r="A9" s="255"/>
      <c r="B9" s="36">
        <f t="shared" si="1"/>
        <v>43625</v>
      </c>
      <c r="C9" s="107"/>
      <c r="D9" s="83"/>
      <c r="E9" s="84"/>
      <c r="F9" s="84"/>
      <c r="G9" s="85"/>
      <c r="H9" s="108">
        <f t="shared" si="2"/>
        <v>0</v>
      </c>
      <c r="I9" s="109">
        <f t="shared" si="0"/>
        <v>0</v>
      </c>
      <c r="J9" s="110">
        <f t="shared" si="3"/>
        <v>0</v>
      </c>
      <c r="K9" s="111">
        <f t="shared" ca="1" si="4"/>
        <v>0</v>
      </c>
      <c r="L9" s="86">
        <f ca="1">(WEEKDAY(B9)=1)*SUM(OFFSET(H9,,,-MIN(ROWS($3:9),7)))</f>
        <v>0</v>
      </c>
      <c r="M9" s="87">
        <f t="shared" ca="1" si="5"/>
        <v>0</v>
      </c>
      <c r="N9" s="88">
        <f t="shared" ca="1" si="6"/>
        <v>0</v>
      </c>
      <c r="O9" s="89">
        <f t="shared" ca="1" si="7"/>
        <v>0</v>
      </c>
      <c r="P9" s="135" t="str">
        <f>IF(H9&lt;&gt;0,"ASTREINTE","")</f>
        <v/>
      </c>
    </row>
    <row r="10" spans="1:21" ht="15.75" thickTop="1" x14ac:dyDescent="0.25">
      <c r="A10" s="255"/>
      <c r="B10" s="34">
        <f t="shared" si="1"/>
        <v>43626</v>
      </c>
      <c r="C10" s="104"/>
      <c r="D10" s="55"/>
      <c r="E10" s="56"/>
      <c r="F10" s="56"/>
      <c r="G10" s="90"/>
      <c r="H10" s="59">
        <f t="shared" si="2"/>
        <v>0</v>
      </c>
      <c r="I10" s="71">
        <f t="shared" si="0"/>
        <v>0</v>
      </c>
      <c r="J10" s="72">
        <f t="shared" si="3"/>
        <v>0</v>
      </c>
      <c r="K10" s="66">
        <f t="shared" ca="1" si="4"/>
        <v>0</v>
      </c>
      <c r="L10" s="59">
        <f ca="1">(WEEKDAY(B10)=1)*SUM(OFFSET(H10,,,-MIN(ROWS($3:10),7)))</f>
        <v>0</v>
      </c>
      <c r="M10" s="68">
        <f t="shared" ca="1" si="5"/>
        <v>0</v>
      </c>
      <c r="N10" s="69">
        <f t="shared" ca="1" si="6"/>
        <v>0</v>
      </c>
      <c r="O10" s="74">
        <f t="shared" ca="1" si="7"/>
        <v>0</v>
      </c>
      <c r="P10" s="136"/>
    </row>
    <row r="11" spans="1:21" ht="15" x14ac:dyDescent="0.25">
      <c r="A11" s="255"/>
      <c r="B11" s="35">
        <f t="shared" si="1"/>
        <v>43627</v>
      </c>
      <c r="C11" s="105"/>
      <c r="D11" s="60"/>
      <c r="E11" s="61"/>
      <c r="F11" s="61"/>
      <c r="G11" s="91"/>
      <c r="H11" s="59">
        <f t="shared" si="2"/>
        <v>0</v>
      </c>
      <c r="I11" s="71">
        <f t="shared" si="0"/>
        <v>0</v>
      </c>
      <c r="J11" s="72">
        <f t="shared" si="3"/>
        <v>0</v>
      </c>
      <c r="K11" s="66">
        <f t="shared" ca="1" si="4"/>
        <v>0</v>
      </c>
      <c r="L11" s="73">
        <f ca="1">(WEEKDAY(B11)=1)*SUM(OFFSET(H11,,,-MIN(ROWS($3:11),7)))</f>
        <v>0</v>
      </c>
      <c r="M11" s="68">
        <f t="shared" ca="1" si="5"/>
        <v>0</v>
      </c>
      <c r="N11" s="69">
        <f t="shared" ca="1" si="6"/>
        <v>0</v>
      </c>
      <c r="O11" s="74">
        <f t="shared" ca="1" si="7"/>
        <v>0</v>
      </c>
      <c r="P11" s="136"/>
    </row>
    <row r="12" spans="1:21" ht="15" x14ac:dyDescent="0.25">
      <c r="A12" s="255"/>
      <c r="B12" s="35">
        <f t="shared" si="1"/>
        <v>43628</v>
      </c>
      <c r="C12" s="105"/>
      <c r="D12" s="60"/>
      <c r="E12" s="61"/>
      <c r="F12" s="61"/>
      <c r="G12" s="91"/>
      <c r="H12" s="59">
        <f t="shared" si="2"/>
        <v>0</v>
      </c>
      <c r="I12" s="71">
        <f t="shared" si="0"/>
        <v>0</v>
      </c>
      <c r="J12" s="72">
        <f t="shared" si="3"/>
        <v>0</v>
      </c>
      <c r="K12" s="66">
        <f t="shared" ca="1" si="4"/>
        <v>0</v>
      </c>
      <c r="L12" s="73">
        <f ca="1">(WEEKDAY(B12)=1)*SUM(OFFSET(H12,,,-MIN(ROWS($3:12),7)))</f>
        <v>0</v>
      </c>
      <c r="M12" s="68">
        <f t="shared" ca="1" si="5"/>
        <v>0</v>
      </c>
      <c r="N12" s="69">
        <f t="shared" ca="1" si="6"/>
        <v>0</v>
      </c>
      <c r="O12" s="74">
        <f t="shared" ca="1" si="7"/>
        <v>0</v>
      </c>
      <c r="P12" s="136"/>
    </row>
    <row r="13" spans="1:21" ht="15" x14ac:dyDescent="0.25">
      <c r="A13" s="255"/>
      <c r="B13" s="35">
        <f t="shared" si="1"/>
        <v>43629</v>
      </c>
      <c r="C13" s="105"/>
      <c r="D13" s="60"/>
      <c r="E13" s="61"/>
      <c r="F13" s="61"/>
      <c r="G13" s="91"/>
      <c r="H13" s="59">
        <f t="shared" si="2"/>
        <v>0</v>
      </c>
      <c r="I13" s="71">
        <f t="shared" si="0"/>
        <v>0</v>
      </c>
      <c r="J13" s="72">
        <f t="shared" si="3"/>
        <v>0</v>
      </c>
      <c r="K13" s="66">
        <f t="shared" ca="1" si="4"/>
        <v>0</v>
      </c>
      <c r="L13" s="73">
        <f ca="1">(WEEKDAY(B13)=1)*SUM(OFFSET(H13,,,-MIN(ROWS($3:13),7)))</f>
        <v>0</v>
      </c>
      <c r="M13" s="68">
        <f t="shared" ca="1" si="5"/>
        <v>0</v>
      </c>
      <c r="N13" s="69">
        <f t="shared" ca="1" si="6"/>
        <v>0</v>
      </c>
      <c r="O13" s="74">
        <f t="shared" ca="1" si="7"/>
        <v>0</v>
      </c>
      <c r="P13" s="136"/>
    </row>
    <row r="14" spans="1:21" ht="15" x14ac:dyDescent="0.25">
      <c r="A14" s="255"/>
      <c r="B14" s="35">
        <f t="shared" si="1"/>
        <v>43630</v>
      </c>
      <c r="C14" s="105"/>
      <c r="D14" s="60"/>
      <c r="E14" s="61"/>
      <c r="F14" s="61"/>
      <c r="G14" s="91"/>
      <c r="H14" s="59">
        <f t="shared" si="2"/>
        <v>0</v>
      </c>
      <c r="I14" s="71">
        <f t="shared" si="0"/>
        <v>0</v>
      </c>
      <c r="J14" s="72">
        <f t="shared" si="3"/>
        <v>0</v>
      </c>
      <c r="K14" s="66">
        <f t="shared" ca="1" si="4"/>
        <v>0</v>
      </c>
      <c r="L14" s="73">
        <f ca="1">(WEEKDAY(B14)=1)*SUM(OFFSET(H14,,,-MIN(ROWS($3:14),7)))</f>
        <v>0</v>
      </c>
      <c r="M14" s="68">
        <f t="shared" ca="1" si="5"/>
        <v>0</v>
      </c>
      <c r="N14" s="69">
        <f t="shared" ca="1" si="6"/>
        <v>0</v>
      </c>
      <c r="O14" s="74">
        <f t="shared" ca="1" si="7"/>
        <v>0</v>
      </c>
      <c r="P14" s="136"/>
    </row>
    <row r="15" spans="1:21" ht="15.75" thickBot="1" x14ac:dyDescent="0.3">
      <c r="A15" s="255"/>
      <c r="B15" s="35">
        <f t="shared" si="1"/>
        <v>43631</v>
      </c>
      <c r="C15" s="106"/>
      <c r="D15" s="92"/>
      <c r="E15" s="93"/>
      <c r="F15" s="93"/>
      <c r="G15" s="94"/>
      <c r="H15" s="63">
        <f t="shared" si="2"/>
        <v>0</v>
      </c>
      <c r="I15" s="76">
        <f t="shared" si="0"/>
        <v>0</v>
      </c>
      <c r="J15" s="77">
        <f t="shared" si="3"/>
        <v>0</v>
      </c>
      <c r="K15" s="78">
        <f t="shared" ca="1" si="4"/>
        <v>0</v>
      </c>
      <c r="L15" s="79">
        <f ca="1">(WEEKDAY(B15)=1)*SUM(OFFSET(H15,,,-MIN(ROWS($3:15),7)))</f>
        <v>0</v>
      </c>
      <c r="M15" s="80">
        <f t="shared" ca="1" si="5"/>
        <v>0</v>
      </c>
      <c r="N15" s="81">
        <f t="shared" ca="1" si="6"/>
        <v>0</v>
      </c>
      <c r="O15" s="82">
        <f t="shared" ca="1" si="7"/>
        <v>0</v>
      </c>
      <c r="P15" s="135" t="str">
        <f>IF(H15&lt;&gt;0,"ASTREINTE","")</f>
        <v/>
      </c>
    </row>
    <row r="16" spans="1:21" ht="16.5" thickTop="1" thickBot="1" x14ac:dyDescent="0.3">
      <c r="A16" s="255"/>
      <c r="B16" s="36">
        <f t="shared" si="1"/>
        <v>43632</v>
      </c>
      <c r="C16" s="107"/>
      <c r="D16" s="83"/>
      <c r="E16" s="84"/>
      <c r="F16" s="84"/>
      <c r="G16" s="95"/>
      <c r="H16" s="112">
        <f t="shared" si="2"/>
        <v>0</v>
      </c>
      <c r="I16" s="109">
        <f t="shared" si="0"/>
        <v>0</v>
      </c>
      <c r="J16" s="110">
        <f t="shared" si="3"/>
        <v>0</v>
      </c>
      <c r="K16" s="111">
        <f t="shared" ca="1" si="4"/>
        <v>0</v>
      </c>
      <c r="L16" s="86">
        <f ca="1">(WEEKDAY(B16)=1)*SUM(OFFSET(H16,,,-MIN(ROWS($3:16),7)))</f>
        <v>0</v>
      </c>
      <c r="M16" s="87">
        <f t="shared" ca="1" si="5"/>
        <v>0</v>
      </c>
      <c r="N16" s="88">
        <f t="shared" ca="1" si="6"/>
        <v>0</v>
      </c>
      <c r="O16" s="89">
        <f t="shared" ca="1" si="7"/>
        <v>0</v>
      </c>
      <c r="P16" s="135" t="str">
        <f>IF(H16&lt;&gt;0,"ASTREINTE","")</f>
        <v/>
      </c>
    </row>
    <row r="17" spans="1:16" ht="15.75" thickTop="1" x14ac:dyDescent="0.25">
      <c r="A17" s="38"/>
      <c r="B17" s="34">
        <f t="shared" si="1"/>
        <v>43633</v>
      </c>
      <c r="C17" s="113"/>
      <c r="D17" s="96"/>
      <c r="E17" s="97"/>
      <c r="F17" s="97"/>
      <c r="G17" s="98"/>
      <c r="H17" s="59">
        <f t="shared" si="2"/>
        <v>0</v>
      </c>
      <c r="I17" s="71">
        <f t="shared" si="0"/>
        <v>0</v>
      </c>
      <c r="J17" s="72">
        <f t="shared" si="3"/>
        <v>0</v>
      </c>
      <c r="K17" s="66">
        <f t="shared" ca="1" si="4"/>
        <v>0</v>
      </c>
      <c r="L17" s="59">
        <f ca="1">(WEEKDAY(B17)=1)*SUM(OFFSET(H17,,,-MIN(ROWS($3:17),7)))</f>
        <v>0</v>
      </c>
      <c r="M17" s="68">
        <f t="shared" ca="1" si="5"/>
        <v>0</v>
      </c>
      <c r="N17" s="69">
        <f t="shared" ca="1" si="6"/>
        <v>0</v>
      </c>
      <c r="O17" s="74">
        <f t="shared" ca="1" si="7"/>
        <v>0</v>
      </c>
      <c r="P17" s="136"/>
    </row>
    <row r="18" spans="1:16" ht="15" x14ac:dyDescent="0.25">
      <c r="A18" s="38"/>
      <c r="B18" s="35">
        <f t="shared" si="1"/>
        <v>43634</v>
      </c>
      <c r="C18" s="106"/>
      <c r="D18" s="92"/>
      <c r="E18" s="93"/>
      <c r="F18" s="93"/>
      <c r="G18" s="94"/>
      <c r="H18" s="59">
        <f t="shared" si="2"/>
        <v>0</v>
      </c>
      <c r="I18" s="71">
        <f t="shared" si="0"/>
        <v>0</v>
      </c>
      <c r="J18" s="72">
        <f t="shared" si="3"/>
        <v>0</v>
      </c>
      <c r="K18" s="66">
        <f t="shared" ca="1" si="4"/>
        <v>0</v>
      </c>
      <c r="L18" s="73">
        <f ca="1">(WEEKDAY(B18)=1)*SUM(OFFSET(H18,,,-MIN(ROWS($3:18),7)))</f>
        <v>0</v>
      </c>
      <c r="M18" s="68">
        <f t="shared" ca="1" si="5"/>
        <v>0</v>
      </c>
      <c r="N18" s="69">
        <f t="shared" ca="1" si="6"/>
        <v>0</v>
      </c>
      <c r="O18" s="74">
        <f t="shared" ca="1" si="7"/>
        <v>0</v>
      </c>
      <c r="P18" s="136"/>
    </row>
    <row r="19" spans="1:16" ht="15" x14ac:dyDescent="0.25">
      <c r="A19" s="38"/>
      <c r="B19" s="35">
        <f t="shared" si="1"/>
        <v>43635</v>
      </c>
      <c r="C19" s="106"/>
      <c r="D19" s="92"/>
      <c r="E19" s="93"/>
      <c r="F19" s="93"/>
      <c r="G19" s="94"/>
      <c r="H19" s="59">
        <f t="shared" si="2"/>
        <v>0</v>
      </c>
      <c r="I19" s="71">
        <f t="shared" si="0"/>
        <v>0</v>
      </c>
      <c r="J19" s="72">
        <f t="shared" si="3"/>
        <v>0</v>
      </c>
      <c r="K19" s="66">
        <f t="shared" ca="1" si="4"/>
        <v>0</v>
      </c>
      <c r="L19" s="73">
        <f ca="1">(WEEKDAY(B19)=1)*SUM(OFFSET(H19,,,-MIN(ROWS($3:19),7)))</f>
        <v>0</v>
      </c>
      <c r="M19" s="68">
        <f t="shared" ca="1" si="5"/>
        <v>0</v>
      </c>
      <c r="N19" s="69">
        <f t="shared" ca="1" si="6"/>
        <v>0</v>
      </c>
      <c r="O19" s="74">
        <f t="shared" ca="1" si="7"/>
        <v>0</v>
      </c>
      <c r="P19" s="136"/>
    </row>
    <row r="20" spans="1:16" ht="15" x14ac:dyDescent="0.25">
      <c r="A20" s="38"/>
      <c r="B20" s="35">
        <f t="shared" si="1"/>
        <v>43636</v>
      </c>
      <c r="C20" s="106"/>
      <c r="D20" s="92"/>
      <c r="E20" s="93"/>
      <c r="F20" s="93"/>
      <c r="G20" s="94"/>
      <c r="H20" s="59">
        <f t="shared" si="2"/>
        <v>0</v>
      </c>
      <c r="I20" s="71">
        <f t="shared" si="0"/>
        <v>0</v>
      </c>
      <c r="J20" s="72">
        <f t="shared" si="3"/>
        <v>0</v>
      </c>
      <c r="K20" s="66">
        <f t="shared" ca="1" si="4"/>
        <v>0</v>
      </c>
      <c r="L20" s="73">
        <f ca="1">(WEEKDAY(B20)=1)*SUM(OFFSET(H20,,,-MIN(ROWS($3:20),7)))</f>
        <v>0</v>
      </c>
      <c r="M20" s="68">
        <f t="shared" ca="1" si="5"/>
        <v>0</v>
      </c>
      <c r="N20" s="69">
        <f t="shared" ca="1" si="6"/>
        <v>0</v>
      </c>
      <c r="O20" s="74">
        <f t="shared" ca="1" si="7"/>
        <v>0</v>
      </c>
      <c r="P20" s="136"/>
    </row>
    <row r="21" spans="1:16" ht="15" x14ac:dyDescent="0.25">
      <c r="A21" s="38"/>
      <c r="B21" s="35">
        <f t="shared" si="1"/>
        <v>43637</v>
      </c>
      <c r="C21" s="106"/>
      <c r="D21" s="92"/>
      <c r="E21" s="93"/>
      <c r="F21" s="93"/>
      <c r="G21" s="94"/>
      <c r="H21" s="59">
        <f t="shared" si="2"/>
        <v>0</v>
      </c>
      <c r="I21" s="71">
        <f t="shared" si="0"/>
        <v>0</v>
      </c>
      <c r="J21" s="72">
        <f t="shared" si="3"/>
        <v>0</v>
      </c>
      <c r="K21" s="66">
        <f t="shared" ca="1" si="4"/>
        <v>0</v>
      </c>
      <c r="L21" s="73">
        <f ca="1">(WEEKDAY(B21)=1)*SUM(OFFSET(H21,,,-MIN(ROWS($3:21),7)))</f>
        <v>0</v>
      </c>
      <c r="M21" s="68">
        <f t="shared" ca="1" si="5"/>
        <v>0</v>
      </c>
      <c r="N21" s="69">
        <f t="shared" ca="1" si="6"/>
        <v>0</v>
      </c>
      <c r="O21" s="74">
        <f t="shared" ca="1" si="7"/>
        <v>0</v>
      </c>
      <c r="P21" s="136"/>
    </row>
    <row r="22" spans="1:16" ht="15.75" thickBot="1" x14ac:dyDescent="0.3">
      <c r="A22" s="38"/>
      <c r="B22" s="35">
        <f t="shared" si="1"/>
        <v>43638</v>
      </c>
      <c r="C22" s="106"/>
      <c r="D22" s="92"/>
      <c r="E22" s="93"/>
      <c r="F22" s="93"/>
      <c r="G22" s="94"/>
      <c r="H22" s="63">
        <f t="shared" si="2"/>
        <v>0</v>
      </c>
      <c r="I22" s="76">
        <f t="shared" si="0"/>
        <v>0</v>
      </c>
      <c r="J22" s="77">
        <f t="shared" si="3"/>
        <v>0</v>
      </c>
      <c r="K22" s="78">
        <f t="shared" ca="1" si="4"/>
        <v>0</v>
      </c>
      <c r="L22" s="79">
        <f ca="1">(WEEKDAY(B22)=1)*SUM(OFFSET(H22,,,-MIN(ROWS($3:22),7)))</f>
        <v>0</v>
      </c>
      <c r="M22" s="80">
        <f t="shared" ca="1" si="5"/>
        <v>0</v>
      </c>
      <c r="N22" s="81">
        <f t="shared" ca="1" si="6"/>
        <v>0</v>
      </c>
      <c r="O22" s="82">
        <f t="shared" ca="1" si="7"/>
        <v>0</v>
      </c>
      <c r="P22" s="135" t="str">
        <f>IF(H22&lt;&gt;0,"ASTREINTE","")</f>
        <v/>
      </c>
    </row>
    <row r="23" spans="1:16" ht="16.5" thickTop="1" thickBot="1" x14ac:dyDescent="0.3">
      <c r="A23" s="38"/>
      <c r="B23" s="36">
        <f t="shared" si="1"/>
        <v>43639</v>
      </c>
      <c r="C23" s="107"/>
      <c r="D23" s="83"/>
      <c r="E23" s="84"/>
      <c r="F23" s="84"/>
      <c r="G23" s="95"/>
      <c r="H23" s="112">
        <f t="shared" si="2"/>
        <v>0</v>
      </c>
      <c r="I23" s="109">
        <f t="shared" si="0"/>
        <v>0</v>
      </c>
      <c r="J23" s="110">
        <f t="shared" si="3"/>
        <v>0</v>
      </c>
      <c r="K23" s="114">
        <f t="shared" ca="1" si="4"/>
        <v>0</v>
      </c>
      <c r="L23" s="86">
        <f ca="1">(WEEKDAY(B23)=1)*SUM(OFFSET(H23,,,-MIN(ROWS($3:23),7)))</f>
        <v>0</v>
      </c>
      <c r="M23" s="87">
        <f t="shared" ca="1" si="5"/>
        <v>0</v>
      </c>
      <c r="N23" s="88">
        <f t="shared" ca="1" si="6"/>
        <v>0</v>
      </c>
      <c r="O23" s="89">
        <f t="shared" ca="1" si="7"/>
        <v>0</v>
      </c>
      <c r="P23" s="135" t="str">
        <f>IF(H23&lt;&gt;0,"ASTREINTE","")</f>
        <v/>
      </c>
    </row>
    <row r="24" spans="1:16" ht="15.75" thickTop="1" x14ac:dyDescent="0.25">
      <c r="A24" s="38"/>
      <c r="B24" s="34">
        <f t="shared" si="1"/>
        <v>43640</v>
      </c>
      <c r="C24" s="113"/>
      <c r="D24" s="96"/>
      <c r="E24" s="97"/>
      <c r="F24" s="97"/>
      <c r="G24" s="98"/>
      <c r="H24" s="59">
        <f t="shared" si="2"/>
        <v>0</v>
      </c>
      <c r="I24" s="71">
        <f t="shared" si="0"/>
        <v>0</v>
      </c>
      <c r="J24" s="72">
        <f t="shared" si="3"/>
        <v>0</v>
      </c>
      <c r="K24" s="66">
        <f t="shared" ca="1" si="4"/>
        <v>0</v>
      </c>
      <c r="L24" s="59">
        <f ca="1">(WEEKDAY(B24)=1)*SUM(OFFSET(H24,,,-MIN(ROWS($3:24),7)))</f>
        <v>0</v>
      </c>
      <c r="M24" s="68">
        <f t="shared" ca="1" si="5"/>
        <v>0</v>
      </c>
      <c r="N24" s="69">
        <f t="shared" ca="1" si="6"/>
        <v>0</v>
      </c>
      <c r="O24" s="74">
        <f t="shared" ca="1" si="7"/>
        <v>0</v>
      </c>
      <c r="P24" s="136"/>
    </row>
    <row r="25" spans="1:16" ht="15" x14ac:dyDescent="0.25">
      <c r="A25" s="38"/>
      <c r="B25" s="35">
        <f t="shared" si="1"/>
        <v>43641</v>
      </c>
      <c r="C25" s="106"/>
      <c r="D25" s="92"/>
      <c r="E25" s="93"/>
      <c r="F25" s="93"/>
      <c r="G25" s="94"/>
      <c r="H25" s="59">
        <f t="shared" si="2"/>
        <v>0</v>
      </c>
      <c r="I25" s="71">
        <f t="shared" si="0"/>
        <v>0</v>
      </c>
      <c r="J25" s="72">
        <f t="shared" si="3"/>
        <v>0</v>
      </c>
      <c r="K25" s="66">
        <f t="shared" ca="1" si="4"/>
        <v>0</v>
      </c>
      <c r="L25" s="73">
        <f ca="1">(WEEKDAY(B25)=1)*SUM(OFFSET(H25,,,-MIN(ROWS($3:25),7)))</f>
        <v>0</v>
      </c>
      <c r="M25" s="68">
        <f t="shared" ca="1" si="5"/>
        <v>0</v>
      </c>
      <c r="N25" s="69">
        <f t="shared" ca="1" si="6"/>
        <v>0</v>
      </c>
      <c r="O25" s="74">
        <f t="shared" ca="1" si="7"/>
        <v>0</v>
      </c>
      <c r="P25" s="136"/>
    </row>
    <row r="26" spans="1:16" ht="15" x14ac:dyDescent="0.25">
      <c r="A26" s="38"/>
      <c r="B26" s="35">
        <f t="shared" si="1"/>
        <v>43642</v>
      </c>
      <c r="C26" s="106"/>
      <c r="D26" s="92"/>
      <c r="E26" s="93"/>
      <c r="F26" s="93"/>
      <c r="G26" s="94"/>
      <c r="H26" s="59">
        <f t="shared" si="2"/>
        <v>0</v>
      </c>
      <c r="I26" s="71">
        <f t="shared" si="0"/>
        <v>0</v>
      </c>
      <c r="J26" s="72">
        <f t="shared" si="3"/>
        <v>0</v>
      </c>
      <c r="K26" s="66">
        <f t="shared" ca="1" si="4"/>
        <v>0</v>
      </c>
      <c r="L26" s="73">
        <f ca="1">(WEEKDAY(B26)=1)*SUM(OFFSET(H26,,,-MIN(ROWS($3:26),7)))</f>
        <v>0</v>
      </c>
      <c r="M26" s="68">
        <f t="shared" ca="1" si="5"/>
        <v>0</v>
      </c>
      <c r="N26" s="69">
        <f t="shared" ca="1" si="6"/>
        <v>0</v>
      </c>
      <c r="O26" s="74">
        <f t="shared" ca="1" si="7"/>
        <v>0</v>
      </c>
      <c r="P26" s="136"/>
    </row>
    <row r="27" spans="1:16" ht="15" x14ac:dyDescent="0.25">
      <c r="A27" s="38"/>
      <c r="B27" s="35">
        <f t="shared" si="1"/>
        <v>43643</v>
      </c>
      <c r="C27" s="106"/>
      <c r="D27" s="92"/>
      <c r="E27" s="93"/>
      <c r="F27" s="93"/>
      <c r="G27" s="94"/>
      <c r="H27" s="59">
        <f t="shared" si="2"/>
        <v>0</v>
      </c>
      <c r="I27" s="71">
        <f t="shared" si="0"/>
        <v>0</v>
      </c>
      <c r="J27" s="72">
        <f t="shared" si="3"/>
        <v>0</v>
      </c>
      <c r="K27" s="66">
        <f t="shared" ca="1" si="4"/>
        <v>0</v>
      </c>
      <c r="L27" s="73">
        <f ca="1">(WEEKDAY(B27)=1)*SUM(OFFSET(H27,,,-MIN(ROWS($3:27),7)))</f>
        <v>0</v>
      </c>
      <c r="M27" s="68">
        <f t="shared" ca="1" si="5"/>
        <v>0</v>
      </c>
      <c r="N27" s="69">
        <f t="shared" ca="1" si="6"/>
        <v>0</v>
      </c>
      <c r="O27" s="74">
        <f t="shared" ca="1" si="7"/>
        <v>0</v>
      </c>
      <c r="P27" s="136"/>
    </row>
    <row r="28" spans="1:16" ht="15" x14ac:dyDescent="0.25">
      <c r="A28" s="38"/>
      <c r="B28" s="35">
        <f t="shared" si="1"/>
        <v>43644</v>
      </c>
      <c r="C28" s="106"/>
      <c r="D28" s="92"/>
      <c r="E28" s="93"/>
      <c r="F28" s="93"/>
      <c r="G28" s="94"/>
      <c r="H28" s="59">
        <f t="shared" si="2"/>
        <v>0</v>
      </c>
      <c r="I28" s="71">
        <f t="shared" si="0"/>
        <v>0</v>
      </c>
      <c r="J28" s="72">
        <f t="shared" si="3"/>
        <v>0</v>
      </c>
      <c r="K28" s="66">
        <f t="shared" ca="1" si="4"/>
        <v>0</v>
      </c>
      <c r="L28" s="73">
        <f ca="1">(WEEKDAY(B28)=1)*SUM(OFFSET(H28,,,-MIN(ROWS($3:28),7)))</f>
        <v>0</v>
      </c>
      <c r="M28" s="68">
        <f t="shared" ca="1" si="5"/>
        <v>0</v>
      </c>
      <c r="N28" s="69">
        <f t="shared" ca="1" si="6"/>
        <v>0</v>
      </c>
      <c r="O28" s="74">
        <f t="shared" ca="1" si="7"/>
        <v>0</v>
      </c>
      <c r="P28" s="136"/>
    </row>
    <row r="29" spans="1:16" ht="15.75" thickBot="1" x14ac:dyDescent="0.3">
      <c r="A29" s="38"/>
      <c r="B29" s="35">
        <f t="shared" si="1"/>
        <v>43645</v>
      </c>
      <c r="C29" s="106"/>
      <c r="D29" s="92"/>
      <c r="E29" s="93"/>
      <c r="F29" s="93"/>
      <c r="G29" s="94"/>
      <c r="H29" s="63">
        <f t="shared" si="2"/>
        <v>0</v>
      </c>
      <c r="I29" s="76">
        <f t="shared" si="0"/>
        <v>0</v>
      </c>
      <c r="J29" s="77">
        <f t="shared" si="3"/>
        <v>0</v>
      </c>
      <c r="K29" s="78">
        <f t="shared" ca="1" si="4"/>
        <v>0</v>
      </c>
      <c r="L29" s="79">
        <f ca="1">(WEEKDAY(B29)=1)*SUM(OFFSET(H29,,,-MIN(ROWS($3:29),7)))</f>
        <v>0</v>
      </c>
      <c r="M29" s="80">
        <f t="shared" ca="1" si="5"/>
        <v>0</v>
      </c>
      <c r="N29" s="81">
        <f t="shared" ca="1" si="6"/>
        <v>0</v>
      </c>
      <c r="O29" s="82">
        <f t="shared" ca="1" si="7"/>
        <v>0</v>
      </c>
      <c r="P29" s="135" t="str">
        <f>IF(H29&lt;&gt;0,"ASTREINTE","")</f>
        <v/>
      </c>
    </row>
    <row r="30" spans="1:16" ht="16.5" thickTop="1" thickBot="1" x14ac:dyDescent="0.3">
      <c r="A30" s="38"/>
      <c r="B30" s="36">
        <f t="shared" si="1"/>
        <v>43646</v>
      </c>
      <c r="C30" s="107"/>
      <c r="D30" s="83"/>
      <c r="E30" s="84"/>
      <c r="F30" s="84"/>
      <c r="G30" s="95"/>
      <c r="H30" s="112">
        <f t="shared" si="2"/>
        <v>0</v>
      </c>
      <c r="I30" s="109">
        <f t="shared" si="0"/>
        <v>0</v>
      </c>
      <c r="J30" s="110">
        <f t="shared" si="3"/>
        <v>0</v>
      </c>
      <c r="K30" s="114">
        <f t="shared" ca="1" si="4"/>
        <v>0</v>
      </c>
      <c r="L30" s="86">
        <f ca="1">(WEEKDAY(B30)=1)*SUM(OFFSET(H30,,,-MIN(ROWS($3:30),7)))</f>
        <v>0</v>
      </c>
      <c r="M30" s="87">
        <f t="shared" ca="1" si="5"/>
        <v>0</v>
      </c>
      <c r="N30" s="88">
        <f t="shared" ca="1" si="6"/>
        <v>0</v>
      </c>
      <c r="O30" s="89">
        <f t="shared" ca="1" si="7"/>
        <v>0</v>
      </c>
      <c r="P30" s="135" t="str">
        <f>IF(H30&lt;&gt;0,"ASTREINTE","")</f>
        <v/>
      </c>
    </row>
    <row r="31" spans="1:16" ht="15.75" thickTop="1" x14ac:dyDescent="0.25">
      <c r="A31" s="38"/>
      <c r="B31" s="34">
        <f t="shared" si="1"/>
        <v>43647</v>
      </c>
      <c r="C31" s="113"/>
      <c r="D31" s="96"/>
      <c r="E31" s="97"/>
      <c r="F31" s="97"/>
      <c r="G31" s="98"/>
      <c r="H31" s="59">
        <f t="shared" si="2"/>
        <v>0</v>
      </c>
      <c r="I31" s="71">
        <f t="shared" si="0"/>
        <v>0</v>
      </c>
      <c r="J31" s="72">
        <f t="shared" si="3"/>
        <v>0</v>
      </c>
      <c r="K31" s="66">
        <f t="shared" ca="1" si="4"/>
        <v>0</v>
      </c>
      <c r="L31" s="59">
        <f ca="1">(WEEKDAY(B31)=1)*SUM(OFFSET(H31,,,-MIN(ROWS($3:31),7)))</f>
        <v>0</v>
      </c>
      <c r="M31" s="68">
        <f t="shared" ca="1" si="5"/>
        <v>0</v>
      </c>
      <c r="N31" s="69">
        <f t="shared" ca="1" si="6"/>
        <v>0</v>
      </c>
      <c r="O31" s="74">
        <f t="shared" ca="1" si="7"/>
        <v>0</v>
      </c>
      <c r="P31" s="135"/>
    </row>
    <row r="32" spans="1:16" ht="15" x14ac:dyDescent="0.25">
      <c r="A32" s="38"/>
      <c r="B32" s="35">
        <f t="shared" si="1"/>
        <v>43648</v>
      </c>
      <c r="C32" s="106"/>
      <c r="D32" s="92"/>
      <c r="E32" s="93"/>
      <c r="F32" s="93"/>
      <c r="G32" s="94"/>
      <c r="H32" s="59">
        <f t="shared" si="2"/>
        <v>0</v>
      </c>
      <c r="I32" s="71">
        <f t="shared" si="0"/>
        <v>0</v>
      </c>
      <c r="J32" s="72">
        <f t="shared" si="3"/>
        <v>0</v>
      </c>
      <c r="K32" s="66">
        <f t="shared" ca="1" si="4"/>
        <v>0</v>
      </c>
      <c r="L32" s="73">
        <f ca="1">(WEEKDAY(B32)=1)*SUM(OFFSET(H32,,,-MIN(ROWS($3:32),7)))</f>
        <v>0</v>
      </c>
      <c r="M32" s="68">
        <f t="shared" ca="1" si="5"/>
        <v>0</v>
      </c>
      <c r="N32" s="69">
        <f t="shared" ca="1" si="6"/>
        <v>0</v>
      </c>
      <c r="O32" s="74">
        <f t="shared" ca="1" si="7"/>
        <v>0</v>
      </c>
      <c r="P32" s="136"/>
    </row>
    <row r="33" spans="1:16" ht="15" x14ac:dyDescent="0.25">
      <c r="A33" s="38"/>
      <c r="B33" s="35">
        <f t="shared" si="1"/>
        <v>43649</v>
      </c>
      <c r="C33" s="106"/>
      <c r="D33" s="92"/>
      <c r="E33" s="93"/>
      <c r="F33" s="93"/>
      <c r="G33" s="94"/>
      <c r="H33" s="59">
        <f t="shared" si="2"/>
        <v>0</v>
      </c>
      <c r="I33" s="71">
        <f t="shared" si="0"/>
        <v>0</v>
      </c>
      <c r="J33" s="72">
        <f t="shared" si="3"/>
        <v>0</v>
      </c>
      <c r="K33" s="66">
        <f t="shared" ca="1" si="4"/>
        <v>0</v>
      </c>
      <c r="L33" s="73">
        <f ca="1">(WEEKDAY(B33)=1)*SUM(OFFSET(H33,,,-MIN(ROWS($3:33),7)))</f>
        <v>0</v>
      </c>
      <c r="M33" s="68">
        <f t="shared" ca="1" si="5"/>
        <v>0</v>
      </c>
      <c r="N33" s="69">
        <f t="shared" ca="1" si="6"/>
        <v>0</v>
      </c>
      <c r="O33" s="74">
        <f t="shared" ca="1" si="7"/>
        <v>0</v>
      </c>
      <c r="P33" s="136"/>
    </row>
    <row r="34" spans="1:16" ht="15" x14ac:dyDescent="0.25">
      <c r="A34" s="38"/>
      <c r="B34" s="35">
        <f t="shared" si="1"/>
        <v>43650</v>
      </c>
      <c r="C34" s="106"/>
      <c r="D34" s="92"/>
      <c r="E34" s="93"/>
      <c r="F34" s="93"/>
      <c r="G34" s="94"/>
      <c r="H34" s="59">
        <f t="shared" si="2"/>
        <v>0</v>
      </c>
      <c r="I34" s="71">
        <f t="shared" si="0"/>
        <v>0</v>
      </c>
      <c r="J34" s="72">
        <f t="shared" si="3"/>
        <v>0</v>
      </c>
      <c r="K34" s="66">
        <f t="shared" ca="1" si="4"/>
        <v>0</v>
      </c>
      <c r="L34" s="73">
        <f ca="1">(WEEKDAY(B34)=1)*SUM(OFFSET(H34,,,-MIN(ROWS($3:34),7)))</f>
        <v>0</v>
      </c>
      <c r="M34" s="68">
        <f t="shared" ca="1" si="5"/>
        <v>0</v>
      </c>
      <c r="N34" s="69">
        <f t="shared" ca="1" si="6"/>
        <v>0</v>
      </c>
      <c r="O34" s="74">
        <f t="shared" ca="1" si="7"/>
        <v>0</v>
      </c>
      <c r="P34" s="136"/>
    </row>
    <row r="35" spans="1:16" ht="15" x14ac:dyDescent="0.25">
      <c r="A35" s="38"/>
      <c r="B35" s="35">
        <f t="shared" si="1"/>
        <v>43651</v>
      </c>
      <c r="C35" s="106"/>
      <c r="D35" s="92"/>
      <c r="E35" s="93"/>
      <c r="F35" s="93"/>
      <c r="G35" s="94"/>
      <c r="H35" s="59">
        <f t="shared" si="2"/>
        <v>0</v>
      </c>
      <c r="I35" s="71">
        <f t="shared" si="0"/>
        <v>0</v>
      </c>
      <c r="J35" s="72">
        <f t="shared" si="3"/>
        <v>0</v>
      </c>
      <c r="K35" s="66">
        <f t="shared" ca="1" si="4"/>
        <v>0</v>
      </c>
      <c r="L35" s="73">
        <f ca="1">(WEEKDAY(B35)=1)*SUM(OFFSET(H35,,,-MIN(ROWS($3:35),7)))</f>
        <v>0</v>
      </c>
      <c r="M35" s="68">
        <f t="shared" ca="1" si="5"/>
        <v>0</v>
      </c>
      <c r="N35" s="69">
        <f t="shared" ca="1" si="6"/>
        <v>0</v>
      </c>
      <c r="O35" s="74">
        <f t="shared" ca="1" si="7"/>
        <v>0</v>
      </c>
      <c r="P35" s="136"/>
    </row>
    <row r="36" spans="1:16" ht="15.75" thickBot="1" x14ac:dyDescent="0.3">
      <c r="A36" s="38"/>
      <c r="B36" s="35">
        <f t="shared" si="1"/>
        <v>43652</v>
      </c>
      <c r="C36" s="106"/>
      <c r="D36" s="92"/>
      <c r="E36" s="93"/>
      <c r="F36" s="93"/>
      <c r="G36" s="94"/>
      <c r="H36" s="63">
        <f t="shared" si="2"/>
        <v>0</v>
      </c>
      <c r="I36" s="76">
        <f t="shared" si="0"/>
        <v>0</v>
      </c>
      <c r="J36" s="77">
        <f t="shared" si="3"/>
        <v>0</v>
      </c>
      <c r="K36" s="78">
        <f t="shared" ca="1" si="4"/>
        <v>0</v>
      </c>
      <c r="L36" s="79">
        <f ca="1">(WEEKDAY(B36)=1)*SUM(OFFSET(H36,,,-MIN(ROWS($3:36),7)))</f>
        <v>0</v>
      </c>
      <c r="M36" s="80">
        <f t="shared" ca="1" si="5"/>
        <v>0</v>
      </c>
      <c r="N36" s="81">
        <f t="shared" ca="1" si="6"/>
        <v>0</v>
      </c>
      <c r="O36" s="99">
        <f t="shared" ca="1" si="7"/>
        <v>0</v>
      </c>
      <c r="P36" s="135" t="str">
        <f>IF(H36&lt;&gt;0,"ASTREINTE","")</f>
        <v/>
      </c>
    </row>
    <row r="37" spans="1:16" ht="16.5" thickTop="1" thickBot="1" x14ac:dyDescent="0.3">
      <c r="A37" s="38"/>
      <c r="B37" s="37">
        <f t="shared" si="1"/>
        <v>43653</v>
      </c>
      <c r="C37" s="106"/>
      <c r="D37" s="92"/>
      <c r="E37" s="93"/>
      <c r="F37" s="93"/>
      <c r="G37" s="94"/>
      <c r="H37" s="112">
        <f t="shared" si="2"/>
        <v>0</v>
      </c>
      <c r="I37" s="109">
        <f t="shared" si="0"/>
        <v>0</v>
      </c>
      <c r="J37" s="110">
        <f t="shared" si="3"/>
        <v>0</v>
      </c>
      <c r="K37" s="114">
        <f t="shared" ca="1" si="4"/>
        <v>0</v>
      </c>
      <c r="L37" s="86">
        <f ca="1">(WEEKDAY(B37)=1)*SUM(OFFSET(H37,,,-MIN(ROWS($3:37),7)))</f>
        <v>0</v>
      </c>
      <c r="M37" s="87">
        <f t="shared" ca="1" si="5"/>
        <v>0</v>
      </c>
      <c r="N37" s="88">
        <f t="shared" ca="1" si="6"/>
        <v>0</v>
      </c>
      <c r="O37" s="89">
        <f t="shared" ca="1" si="7"/>
        <v>0</v>
      </c>
      <c r="P37" s="135" t="str">
        <f>IF(H37&lt;&gt;0,"ASTREINTE","")</f>
        <v/>
      </c>
    </row>
    <row r="38" spans="1:16" ht="16.5" thickTop="1" thickBot="1" x14ac:dyDescent="0.3">
      <c r="A38" s="38"/>
      <c r="B38" s="22" t="s">
        <v>12</v>
      </c>
      <c r="C38" s="100"/>
      <c r="D38" s="100"/>
      <c r="E38" s="100"/>
      <c r="F38" s="100"/>
      <c r="G38" s="100"/>
      <c r="H38" s="101">
        <f t="shared" ref="H38:O38" si="8">SUM(H3:H37)</f>
        <v>0</v>
      </c>
      <c r="I38" s="101">
        <f t="shared" si="8"/>
        <v>0</v>
      </c>
      <c r="J38" s="101">
        <f t="shared" si="8"/>
        <v>0</v>
      </c>
      <c r="K38" s="170">
        <f ca="1">SUMIFS(K3:K37,C3:C37,"")</f>
        <v>0</v>
      </c>
      <c r="L38" s="102">
        <f ca="1">SUM(L3:L37)</f>
        <v>0</v>
      </c>
      <c r="M38" s="102">
        <f t="shared" ca="1" si="8"/>
        <v>0</v>
      </c>
      <c r="N38" s="102">
        <f t="shared" ca="1" si="8"/>
        <v>0</v>
      </c>
      <c r="O38" s="103">
        <f t="shared" ca="1" si="8"/>
        <v>0</v>
      </c>
      <c r="P38" s="137"/>
    </row>
    <row r="39" spans="1:16" ht="14.25" thickTop="1" thickBot="1" x14ac:dyDescent="0.3">
      <c r="A39" s="39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39"/>
      <c r="B40" s="11" t="s">
        <v>13</v>
      </c>
      <c r="C40" s="26"/>
      <c r="D40" s="27"/>
      <c r="E40" s="27"/>
      <c r="F40" s="27"/>
      <c r="G40" s="27"/>
      <c r="H40" s="12">
        <f>H38</f>
        <v>0</v>
      </c>
      <c r="I40" s="250">
        <f>SUM(I38:J38)</f>
        <v>0</v>
      </c>
      <c r="J40" s="251"/>
      <c r="K40" s="28"/>
      <c r="L40" s="12">
        <f ca="1">L38</f>
        <v>0</v>
      </c>
      <c r="M40" s="250">
        <f ca="1">SUM(M38:O38)</f>
        <v>0</v>
      </c>
      <c r="N40" s="252"/>
      <c r="O40" s="253"/>
    </row>
    <row r="41" spans="1:16" ht="13.5" thickTop="1" x14ac:dyDescent="0.25"/>
  </sheetData>
  <mergeCells count="3">
    <mergeCell ref="I40:J40"/>
    <mergeCell ref="M40:O40"/>
    <mergeCell ref="A3:A16"/>
  </mergeCells>
  <conditionalFormatting sqref="B31:K37">
    <cfRule type="expression" dxfId="106" priority="8">
      <formula>MONTH($B$34)&lt;&gt;MONTH($B$22)</formula>
    </cfRule>
  </conditionalFormatting>
  <conditionalFormatting sqref="B3:K37">
    <cfRule type="expression" dxfId="105" priority="10">
      <formula>WEEKDAY($B3)=1</formula>
    </cfRule>
  </conditionalFormatting>
  <conditionalFormatting sqref="C3:C11 C13:C15 C20:C29 C17:C18 C31:C37">
    <cfRule type="expression" dxfId="104" priority="6">
      <formula>AND(COUNTIF(Fer,B3)=0,C3&lt;&gt;"")</formula>
    </cfRule>
  </conditionalFormatting>
  <conditionalFormatting sqref="B3:C15 B17:C29 B31:C37">
    <cfRule type="expression" dxfId="103" priority="4">
      <formula>COUNTIF(Fer,$B3)</formula>
    </cfRule>
  </conditionalFormatting>
  <conditionalFormatting sqref="B3:K15 B17:K29 B31:K37">
    <cfRule type="expression" dxfId="102" priority="2">
      <formula>NOT(MOD(ROW(),2))</formula>
    </cfRule>
  </conditionalFormatting>
  <conditionalFormatting sqref="P3:P37">
    <cfRule type="expression" dxfId="101" priority="1">
      <formula>WEEKDAY($B3)=1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R41"/>
  <sheetViews>
    <sheetView zoomScale="98" zoomScaleNormal="98" workbookViewId="0">
      <pane xSplit="1" ySplit="2" topLeftCell="B3" activePane="bottomRight" state="frozen"/>
      <selection activeCell="P3" sqref="P3"/>
      <selection pane="topRight" activeCell="P3" sqref="P3"/>
      <selection pane="bottomLeft" activeCell="P3" sqref="P3"/>
      <selection pane="bottomRight" activeCell="T14" sqref="T1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132"/>
      <c r="B1" s="29" t="s">
        <v>31</v>
      </c>
      <c r="C1" s="30" t="s">
        <v>29</v>
      </c>
      <c r="D1" s="115">
        <f ca="1">N38/"1:"</f>
        <v>0</v>
      </c>
      <c r="E1" s="31"/>
      <c r="F1" s="30" t="s">
        <v>30</v>
      </c>
      <c r="G1" s="116">
        <f ca="1">O38/"1:"</f>
        <v>0</v>
      </c>
      <c r="H1" s="31"/>
      <c r="I1" s="32" t="s">
        <v>32</v>
      </c>
      <c r="J1" s="32"/>
      <c r="K1" s="117">
        <f>J38/"1:"</f>
        <v>0</v>
      </c>
      <c r="L1" s="31"/>
      <c r="M1" s="32" t="s">
        <v>33</v>
      </c>
      <c r="N1" s="33"/>
      <c r="O1" s="118">
        <f ca="1">K38/"1:"</f>
        <v>0</v>
      </c>
    </row>
    <row r="2" spans="1:18" ht="40.5" customHeight="1" thickTop="1" thickBot="1" x14ac:dyDescent="0.3">
      <c r="A2" s="40">
        <v>43617</v>
      </c>
      <c r="B2" s="41" t="s">
        <v>0</v>
      </c>
      <c r="C2" s="42" t="s">
        <v>1</v>
      </c>
      <c r="D2" s="43" t="s">
        <v>34</v>
      </c>
      <c r="E2" s="44" t="s">
        <v>35</v>
      </c>
      <c r="F2" s="44" t="s">
        <v>36</v>
      </c>
      <c r="G2" s="53" t="s">
        <v>37</v>
      </c>
      <c r="H2" s="54" t="s">
        <v>2</v>
      </c>
      <c r="I2" s="51" t="str">
        <f>"Dont
H Jour
("&amp;TEXT(HJ,"hh")&amp;" à "&amp;TEXT(HN,"hh")&amp;")"</f>
        <v>Dont
H Jour
(07 à 20)</v>
      </c>
      <c r="J2" s="45" t="str">
        <f>"Dont
H Nuit
("&amp;TEXT(HN,"hh")&amp;" à "&amp;TEXT(HJ,"hh")&amp;")"</f>
        <v>Dont
H Nuit
(20 à 07)</v>
      </c>
      <c r="K2" s="52" t="s">
        <v>3</v>
      </c>
      <c r="L2" s="50" t="s">
        <v>4</v>
      </c>
      <c r="M2" s="43" t="s">
        <v>5</v>
      </c>
      <c r="N2" s="44" t="s">
        <v>6</v>
      </c>
      <c r="O2" s="46" t="s">
        <v>7</v>
      </c>
      <c r="P2" s="46" t="s">
        <v>52</v>
      </c>
    </row>
    <row r="3" spans="1:18" ht="15.75" thickTop="1" x14ac:dyDescent="0.2">
      <c r="A3" s="254" t="str">
        <f ca="1">MID(CELL("filename",A1),FIND("]",CELL("filename",A1))+1,32)</f>
        <v>DANIEL</v>
      </c>
      <c r="B3" s="175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76"/>
      <c r="D3" s="177"/>
      <c r="E3" s="178"/>
      <c r="F3" s="178"/>
      <c r="G3" s="179"/>
      <c r="H3" s="180">
        <f>MAX(MOD(($E3+$G3-$D3-$F3),1),C3*HF)</f>
        <v>0</v>
      </c>
      <c r="I3" s="181">
        <f t="shared" ref="I3:I37" si="0">$H3-$J3</f>
        <v>0</v>
      </c>
      <c r="J3" s="182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83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67">
        <f ca="1">(WEEKDAY(B3)=1)*SUM(OFFSET(H3,,,-MIN(ROWS($3:3),7)))</f>
        <v>0</v>
      </c>
      <c r="M3" s="68">
        <f ca="1">(WEEKDAY(B3)=1)*MIN(HS_1,L3)</f>
        <v>0</v>
      </c>
      <c r="N3" s="69">
        <f ca="1">(WEEKDAY(B3)=1)*MIN(HS_2-HS_1,L3-M3)</f>
        <v>0</v>
      </c>
      <c r="O3" s="70">
        <f ca="1">(WEEKDAY(B3)=1)*L3-M3-N3</f>
        <v>0</v>
      </c>
      <c r="P3" s="132"/>
      <c r="Q3" s="13" t="s">
        <v>8</v>
      </c>
      <c r="R3" s="14">
        <v>0.29166666666666669</v>
      </c>
    </row>
    <row r="4" spans="1:18" ht="15" x14ac:dyDescent="0.2">
      <c r="A4" s="255"/>
      <c r="B4" s="185">
        <f t="shared" ref="B4:B37" si="1">B3+1</f>
        <v>43620</v>
      </c>
      <c r="C4" s="186"/>
      <c r="D4" s="177"/>
      <c r="E4" s="178"/>
      <c r="F4" s="178"/>
      <c r="G4" s="179"/>
      <c r="H4" s="187">
        <f t="shared" ref="H4:H37" si="2">MAX(MOD(($E4+$G4-$D4-$F4),1),C4*HF)</f>
        <v>0</v>
      </c>
      <c r="I4" s="188">
        <f t="shared" si="0"/>
        <v>0</v>
      </c>
      <c r="J4" s="189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3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73">
        <f ca="1">(WEEKDAY(B4)=1)*SUM(OFFSET(H4,,,-MIN(ROWS($3:4),7)))</f>
        <v>0</v>
      </c>
      <c r="M4" s="68">
        <f t="shared" ref="M4:M37" ca="1" si="5">(WEEKDAY(B4)=1)*MIN(HS_1,L4)</f>
        <v>0</v>
      </c>
      <c r="N4" s="69">
        <f t="shared" ref="N4:N37" ca="1" si="6">(WEEKDAY(B4)=1)*MIN(HS_2-HS_1,L4-M4)</f>
        <v>0</v>
      </c>
      <c r="O4" s="74">
        <f t="shared" ref="O4:O37" ca="1" si="7">(WEEKDAY(B4)=1)*L4-M4-N4</f>
        <v>0</v>
      </c>
      <c r="P4" s="133"/>
      <c r="Q4" s="15" t="s">
        <v>9</v>
      </c>
      <c r="R4" s="16">
        <v>0.83333333333333337</v>
      </c>
    </row>
    <row r="5" spans="1:18" ht="15" x14ac:dyDescent="0.2">
      <c r="A5" s="255"/>
      <c r="B5" s="185">
        <f t="shared" si="1"/>
        <v>43621</v>
      </c>
      <c r="C5" s="190"/>
      <c r="D5" s="177"/>
      <c r="E5" s="178"/>
      <c r="F5" s="178"/>
      <c r="G5" s="179"/>
      <c r="H5" s="187">
        <f t="shared" si="2"/>
        <v>0</v>
      </c>
      <c r="I5" s="188">
        <f t="shared" si="0"/>
        <v>0</v>
      </c>
      <c r="J5" s="189">
        <f t="shared" si="3"/>
        <v>0</v>
      </c>
      <c r="K5" s="183">
        <f t="shared" ca="1" si="4"/>
        <v>0</v>
      </c>
      <c r="L5" s="73">
        <f ca="1">(WEEKDAY(B5)=1)*SUM(OFFSET(H5,,,-MIN(ROWS($3:5),7)))</f>
        <v>0</v>
      </c>
      <c r="M5" s="68">
        <f t="shared" ca="1" si="5"/>
        <v>0</v>
      </c>
      <c r="N5" s="75">
        <f t="shared" ca="1" si="6"/>
        <v>0</v>
      </c>
      <c r="O5" s="74">
        <f t="shared" ca="1" si="7"/>
        <v>0</v>
      </c>
      <c r="P5" s="133"/>
      <c r="Q5" s="15" t="s">
        <v>10</v>
      </c>
      <c r="R5" s="17">
        <f>RIGHT(M2,2)/24</f>
        <v>1.4583333333333333</v>
      </c>
    </row>
    <row r="6" spans="1:18" ht="15" x14ac:dyDescent="0.2">
      <c r="A6" s="255"/>
      <c r="B6" s="185">
        <f t="shared" si="1"/>
        <v>43622</v>
      </c>
      <c r="C6" s="186"/>
      <c r="D6" s="177"/>
      <c r="E6" s="178"/>
      <c r="F6" s="178"/>
      <c r="G6" s="179"/>
      <c r="H6" s="187">
        <f t="shared" si="2"/>
        <v>0</v>
      </c>
      <c r="I6" s="188">
        <f t="shared" si="0"/>
        <v>0</v>
      </c>
      <c r="J6" s="189">
        <f t="shared" si="3"/>
        <v>0</v>
      </c>
      <c r="K6" s="183">
        <f t="shared" ca="1" si="4"/>
        <v>0</v>
      </c>
      <c r="L6" s="73">
        <f ca="1">(WEEKDAY(B6)=1)*SUM(OFFSET(H6,,,-MIN(ROWS($3:6),7)))</f>
        <v>0</v>
      </c>
      <c r="M6" s="68">
        <f t="shared" ca="1" si="5"/>
        <v>0</v>
      </c>
      <c r="N6" s="69">
        <f t="shared" ca="1" si="6"/>
        <v>0</v>
      </c>
      <c r="O6" s="74">
        <f t="shared" ca="1" si="7"/>
        <v>0</v>
      </c>
      <c r="P6" s="133"/>
      <c r="Q6" s="15" t="s">
        <v>11</v>
      </c>
      <c r="R6" s="17">
        <f>RIGHT(N2,2)/24</f>
        <v>1.7916666666666667</v>
      </c>
    </row>
    <row r="7" spans="1:18" ht="15.75" thickBot="1" x14ac:dyDescent="0.25">
      <c r="A7" s="255"/>
      <c r="B7" s="185">
        <f t="shared" si="1"/>
        <v>43623</v>
      </c>
      <c r="C7" s="186"/>
      <c r="D7" s="177"/>
      <c r="E7" s="178"/>
      <c r="F7" s="178"/>
      <c r="G7" s="179"/>
      <c r="H7" s="187">
        <f t="shared" si="2"/>
        <v>0</v>
      </c>
      <c r="I7" s="188">
        <f t="shared" si="0"/>
        <v>0</v>
      </c>
      <c r="J7" s="189">
        <f t="shared" si="3"/>
        <v>0</v>
      </c>
      <c r="K7" s="183">
        <f t="shared" ca="1" si="4"/>
        <v>0</v>
      </c>
      <c r="L7" s="73">
        <f ca="1">(WEEKDAY(B7)=1)*SUM(OFFSET(H7,,,-MIN(ROWS($3:7),7)))</f>
        <v>0</v>
      </c>
      <c r="M7" s="68">
        <f t="shared" ca="1" si="5"/>
        <v>0</v>
      </c>
      <c r="N7" s="69">
        <f t="shared" ca="1" si="6"/>
        <v>0</v>
      </c>
      <c r="O7" s="74">
        <f t="shared" ca="1" si="7"/>
        <v>0</v>
      </c>
      <c r="P7" s="133"/>
      <c r="Q7" s="18" t="s">
        <v>51</v>
      </c>
      <c r="R7" s="19">
        <v>0.29166666666666669</v>
      </c>
    </row>
    <row r="8" spans="1:18" ht="16.5" thickTop="1" thickBot="1" x14ac:dyDescent="0.25">
      <c r="A8" s="255"/>
      <c r="B8" s="185">
        <f t="shared" si="1"/>
        <v>43624</v>
      </c>
      <c r="C8" s="186"/>
      <c r="D8" s="200"/>
      <c r="E8" s="201"/>
      <c r="F8" s="201"/>
      <c r="G8" s="247"/>
      <c r="H8" s="191">
        <f t="shared" si="2"/>
        <v>0</v>
      </c>
      <c r="I8" s="192">
        <f t="shared" si="0"/>
        <v>0</v>
      </c>
      <c r="J8" s="193">
        <f t="shared" si="3"/>
        <v>0</v>
      </c>
      <c r="K8" s="194">
        <f t="shared" ca="1" si="4"/>
        <v>0</v>
      </c>
      <c r="L8" s="79">
        <f ca="1">(WEEKDAY(B8)=1)*SUM(OFFSET(H8,,,-MIN(ROWS($3:8),7)))</f>
        <v>0</v>
      </c>
      <c r="M8" s="80">
        <f t="shared" ca="1" si="5"/>
        <v>0</v>
      </c>
      <c r="N8" s="81">
        <f t="shared" ca="1" si="6"/>
        <v>0</v>
      </c>
      <c r="O8" s="82">
        <f t="shared" ca="1" si="7"/>
        <v>0</v>
      </c>
      <c r="P8" s="134"/>
      <c r="Q8" s="10"/>
    </row>
    <row r="9" spans="1:18" ht="16.5" thickTop="1" thickBot="1" x14ac:dyDescent="0.3">
      <c r="A9" s="255"/>
      <c r="B9" s="196">
        <f t="shared" si="1"/>
        <v>43625</v>
      </c>
      <c r="C9" s="197"/>
      <c r="D9" s="206"/>
      <c r="E9" s="207"/>
      <c r="F9" s="207"/>
      <c r="G9" s="248"/>
      <c r="H9" s="246">
        <f t="shared" si="2"/>
        <v>0</v>
      </c>
      <c r="I9" s="242">
        <f t="shared" si="0"/>
        <v>0</v>
      </c>
      <c r="J9" s="243">
        <f t="shared" si="3"/>
        <v>0</v>
      </c>
      <c r="K9" s="244">
        <f t="shared" ca="1" si="4"/>
        <v>0</v>
      </c>
      <c r="L9" s="86">
        <f ca="1">(WEEKDAY(B9)=1)*SUM(OFFSET(H9,,,-MIN(ROWS($3:9),7)))</f>
        <v>0</v>
      </c>
      <c r="M9" s="87">
        <f t="shared" ca="1" si="5"/>
        <v>0</v>
      </c>
      <c r="N9" s="88">
        <f t="shared" ca="1" si="6"/>
        <v>0</v>
      </c>
      <c r="O9" s="89">
        <f t="shared" ca="1" si="7"/>
        <v>0</v>
      </c>
      <c r="P9" s="135"/>
    </row>
    <row r="10" spans="1:18" ht="15.75" thickTop="1" x14ac:dyDescent="0.25">
      <c r="A10" s="255"/>
      <c r="B10" s="175">
        <f t="shared" si="1"/>
        <v>43626</v>
      </c>
      <c r="C10" s="176"/>
      <c r="D10" s="177"/>
      <c r="E10" s="178"/>
      <c r="F10" s="178"/>
      <c r="G10" s="249"/>
      <c r="H10" s="187">
        <f t="shared" si="2"/>
        <v>0</v>
      </c>
      <c r="I10" s="188">
        <f t="shared" si="0"/>
        <v>0</v>
      </c>
      <c r="J10" s="189">
        <f t="shared" si="3"/>
        <v>0</v>
      </c>
      <c r="K10" s="183">
        <f t="shared" ca="1" si="4"/>
        <v>0</v>
      </c>
      <c r="L10" s="59">
        <f ca="1">(WEEKDAY(B10)=1)*SUM(OFFSET(H10,,,-MIN(ROWS($3:10),7)))</f>
        <v>0</v>
      </c>
      <c r="M10" s="68">
        <f t="shared" ca="1" si="5"/>
        <v>0</v>
      </c>
      <c r="N10" s="69">
        <f t="shared" ca="1" si="6"/>
        <v>0</v>
      </c>
      <c r="O10" s="74">
        <f t="shared" ca="1" si="7"/>
        <v>0</v>
      </c>
      <c r="P10" s="136"/>
    </row>
    <row r="11" spans="1:18" ht="15" x14ac:dyDescent="0.25">
      <c r="A11" s="255"/>
      <c r="B11" s="185">
        <f t="shared" si="1"/>
        <v>43627</v>
      </c>
      <c r="C11" s="186"/>
      <c r="D11" s="200"/>
      <c r="E11" s="201"/>
      <c r="F11" s="201"/>
      <c r="G11" s="202"/>
      <c r="H11" s="187">
        <f t="shared" si="2"/>
        <v>0</v>
      </c>
      <c r="I11" s="188">
        <f t="shared" si="0"/>
        <v>0</v>
      </c>
      <c r="J11" s="189">
        <f t="shared" si="3"/>
        <v>0</v>
      </c>
      <c r="K11" s="183">
        <f t="shared" ca="1" si="4"/>
        <v>0</v>
      </c>
      <c r="L11" s="73">
        <f ca="1">(WEEKDAY(B11)=1)*SUM(OFFSET(H11,,,-MIN(ROWS($3:11),7)))</f>
        <v>0</v>
      </c>
      <c r="M11" s="68">
        <f t="shared" ca="1" si="5"/>
        <v>0</v>
      </c>
      <c r="N11" s="69">
        <f t="shared" ca="1" si="6"/>
        <v>0</v>
      </c>
      <c r="O11" s="74">
        <f t="shared" ca="1" si="7"/>
        <v>0</v>
      </c>
      <c r="P11" s="136"/>
    </row>
    <row r="12" spans="1:18" ht="15" x14ac:dyDescent="0.25">
      <c r="A12" s="255"/>
      <c r="B12" s="185">
        <f t="shared" si="1"/>
        <v>43628</v>
      </c>
      <c r="C12" s="186"/>
      <c r="D12" s="200"/>
      <c r="E12" s="201"/>
      <c r="F12" s="201"/>
      <c r="G12" s="202"/>
      <c r="H12" s="187">
        <f t="shared" si="2"/>
        <v>0</v>
      </c>
      <c r="I12" s="188">
        <f t="shared" si="0"/>
        <v>0</v>
      </c>
      <c r="J12" s="189">
        <f t="shared" si="3"/>
        <v>0</v>
      </c>
      <c r="K12" s="183">
        <f t="shared" ca="1" si="4"/>
        <v>0</v>
      </c>
      <c r="L12" s="73">
        <f ca="1">(WEEKDAY(B12)=1)*SUM(OFFSET(H12,,,-MIN(ROWS($3:12),7)))</f>
        <v>0</v>
      </c>
      <c r="M12" s="68">
        <f t="shared" ca="1" si="5"/>
        <v>0</v>
      </c>
      <c r="N12" s="69">
        <f t="shared" ca="1" si="6"/>
        <v>0</v>
      </c>
      <c r="O12" s="74">
        <f t="shared" ca="1" si="7"/>
        <v>0</v>
      </c>
      <c r="P12" s="136"/>
    </row>
    <row r="13" spans="1:18" ht="15" x14ac:dyDescent="0.25">
      <c r="A13" s="255"/>
      <c r="B13" s="185">
        <f t="shared" si="1"/>
        <v>43629</v>
      </c>
      <c r="C13" s="186"/>
      <c r="D13" s="200"/>
      <c r="E13" s="201"/>
      <c r="F13" s="201"/>
      <c r="G13" s="202"/>
      <c r="H13" s="187">
        <f t="shared" si="2"/>
        <v>0</v>
      </c>
      <c r="I13" s="188">
        <f t="shared" si="0"/>
        <v>0</v>
      </c>
      <c r="J13" s="189">
        <f t="shared" si="3"/>
        <v>0</v>
      </c>
      <c r="K13" s="183">
        <f t="shared" ca="1" si="4"/>
        <v>0</v>
      </c>
      <c r="L13" s="73">
        <f ca="1">(WEEKDAY(B13)=1)*SUM(OFFSET(H13,,,-MIN(ROWS($3:13),7)))</f>
        <v>0</v>
      </c>
      <c r="M13" s="68">
        <f t="shared" ca="1" si="5"/>
        <v>0</v>
      </c>
      <c r="N13" s="69">
        <f t="shared" ca="1" si="6"/>
        <v>0</v>
      </c>
      <c r="O13" s="74">
        <f t="shared" ca="1" si="7"/>
        <v>0</v>
      </c>
      <c r="P13" s="136"/>
    </row>
    <row r="14" spans="1:18" ht="15" x14ac:dyDescent="0.25">
      <c r="A14" s="255"/>
      <c r="B14" s="185">
        <f t="shared" si="1"/>
        <v>43630</v>
      </c>
      <c r="C14" s="186"/>
      <c r="D14" s="200"/>
      <c r="E14" s="201"/>
      <c r="F14" s="201"/>
      <c r="G14" s="202"/>
      <c r="H14" s="187">
        <f t="shared" si="2"/>
        <v>0</v>
      </c>
      <c r="I14" s="188">
        <f t="shared" si="0"/>
        <v>0</v>
      </c>
      <c r="J14" s="189">
        <f t="shared" si="3"/>
        <v>0</v>
      </c>
      <c r="K14" s="183">
        <f t="shared" ca="1" si="4"/>
        <v>0</v>
      </c>
      <c r="L14" s="73">
        <f ca="1">(WEEKDAY(B14)=1)*SUM(OFFSET(H14,,,-MIN(ROWS($3:14),7)))</f>
        <v>0</v>
      </c>
      <c r="M14" s="68">
        <f t="shared" ca="1" si="5"/>
        <v>0</v>
      </c>
      <c r="N14" s="69">
        <f t="shared" ca="1" si="6"/>
        <v>0</v>
      </c>
      <c r="O14" s="74">
        <f t="shared" ca="1" si="7"/>
        <v>0</v>
      </c>
      <c r="P14" s="136"/>
    </row>
    <row r="15" spans="1:18" ht="15.75" thickBot="1" x14ac:dyDescent="0.3">
      <c r="A15" s="255"/>
      <c r="B15" s="185">
        <f t="shared" si="1"/>
        <v>43631</v>
      </c>
      <c r="C15" s="190"/>
      <c r="D15" s="203"/>
      <c r="E15" s="204"/>
      <c r="F15" s="204"/>
      <c r="G15" s="205"/>
      <c r="H15" s="191">
        <f t="shared" si="2"/>
        <v>0</v>
      </c>
      <c r="I15" s="192">
        <f t="shared" si="0"/>
        <v>0</v>
      </c>
      <c r="J15" s="193">
        <f t="shared" si="3"/>
        <v>0</v>
      </c>
      <c r="K15" s="194">
        <f t="shared" ca="1" si="4"/>
        <v>0</v>
      </c>
      <c r="L15" s="79">
        <f ca="1">(WEEKDAY(B15)=1)*SUM(OFFSET(H15,,,-MIN(ROWS($3:15),7)))</f>
        <v>0</v>
      </c>
      <c r="M15" s="80">
        <f t="shared" ca="1" si="5"/>
        <v>0</v>
      </c>
      <c r="N15" s="81">
        <f t="shared" ca="1" si="6"/>
        <v>0</v>
      </c>
      <c r="O15" s="82">
        <f t="shared" ca="1" si="7"/>
        <v>0</v>
      </c>
      <c r="P15" s="135" t="str">
        <f>IF(H15&lt;&gt;0,"ASTREINTE","")</f>
        <v/>
      </c>
    </row>
    <row r="16" spans="1:18" ht="16.5" thickTop="1" thickBot="1" x14ac:dyDescent="0.3">
      <c r="A16" s="255"/>
      <c r="B16" s="196">
        <f t="shared" si="1"/>
        <v>43632</v>
      </c>
      <c r="C16" s="197"/>
      <c r="D16" s="206"/>
      <c r="E16" s="207"/>
      <c r="F16" s="207"/>
      <c r="G16" s="208"/>
      <c r="H16" s="241">
        <f t="shared" si="2"/>
        <v>0</v>
      </c>
      <c r="I16" s="242">
        <f t="shared" si="0"/>
        <v>0</v>
      </c>
      <c r="J16" s="243">
        <f t="shared" si="3"/>
        <v>0</v>
      </c>
      <c r="K16" s="244">
        <f t="shared" ca="1" si="4"/>
        <v>0</v>
      </c>
      <c r="L16" s="86">
        <f ca="1">(WEEKDAY(B16)=1)*SUM(OFFSET(H16,,,-MIN(ROWS($3:16),7)))</f>
        <v>0</v>
      </c>
      <c r="M16" s="87">
        <f t="shared" ca="1" si="5"/>
        <v>0</v>
      </c>
      <c r="N16" s="88">
        <f t="shared" ca="1" si="6"/>
        <v>0</v>
      </c>
      <c r="O16" s="89">
        <f t="shared" ca="1" si="7"/>
        <v>0</v>
      </c>
      <c r="P16" s="135" t="str">
        <f>IF(H16&lt;&gt;0,"ASTREINTE","")</f>
        <v/>
      </c>
    </row>
    <row r="17" spans="1:16" ht="15.75" thickTop="1" x14ac:dyDescent="0.25">
      <c r="A17" s="38"/>
      <c r="B17" s="175">
        <f t="shared" si="1"/>
        <v>43633</v>
      </c>
      <c r="C17" s="210"/>
      <c r="D17" s="211"/>
      <c r="E17" s="212"/>
      <c r="F17" s="212"/>
      <c r="G17" s="213"/>
      <c r="H17" s="187">
        <f t="shared" si="2"/>
        <v>0</v>
      </c>
      <c r="I17" s="188">
        <f t="shared" si="0"/>
        <v>0</v>
      </c>
      <c r="J17" s="189">
        <f t="shared" si="3"/>
        <v>0</v>
      </c>
      <c r="K17" s="183">
        <f t="shared" ca="1" si="4"/>
        <v>0</v>
      </c>
      <c r="L17" s="59">
        <f ca="1">(WEEKDAY(B17)=1)*SUM(OFFSET(H17,,,-MIN(ROWS($3:17),7)))</f>
        <v>0</v>
      </c>
      <c r="M17" s="68">
        <f t="shared" ca="1" si="5"/>
        <v>0</v>
      </c>
      <c r="N17" s="69">
        <f t="shared" ca="1" si="6"/>
        <v>0</v>
      </c>
      <c r="O17" s="74">
        <f t="shared" ca="1" si="7"/>
        <v>0</v>
      </c>
      <c r="P17" s="136"/>
    </row>
    <row r="18" spans="1:16" ht="15" x14ac:dyDescent="0.25">
      <c r="A18" s="38"/>
      <c r="B18" s="185">
        <f t="shared" si="1"/>
        <v>43634</v>
      </c>
      <c r="C18" s="190"/>
      <c r="D18" s="203"/>
      <c r="E18" s="204"/>
      <c r="F18" s="204"/>
      <c r="G18" s="205"/>
      <c r="H18" s="187">
        <f t="shared" si="2"/>
        <v>0</v>
      </c>
      <c r="I18" s="188">
        <f t="shared" si="0"/>
        <v>0</v>
      </c>
      <c r="J18" s="189">
        <f t="shared" si="3"/>
        <v>0</v>
      </c>
      <c r="K18" s="183">
        <f t="shared" ca="1" si="4"/>
        <v>0</v>
      </c>
      <c r="L18" s="73">
        <f ca="1">(WEEKDAY(B18)=1)*SUM(OFFSET(H18,,,-MIN(ROWS($3:18),7)))</f>
        <v>0</v>
      </c>
      <c r="M18" s="68">
        <f t="shared" ca="1" si="5"/>
        <v>0</v>
      </c>
      <c r="N18" s="69">
        <f t="shared" ca="1" si="6"/>
        <v>0</v>
      </c>
      <c r="O18" s="74">
        <f t="shared" ca="1" si="7"/>
        <v>0</v>
      </c>
      <c r="P18" s="136"/>
    </row>
    <row r="19" spans="1:16" ht="15" x14ac:dyDescent="0.25">
      <c r="A19" s="38"/>
      <c r="B19" s="185">
        <f t="shared" si="1"/>
        <v>43635</v>
      </c>
      <c r="C19" s="190"/>
      <c r="D19" s="203"/>
      <c r="E19" s="204"/>
      <c r="F19" s="204"/>
      <c r="G19" s="205"/>
      <c r="H19" s="187">
        <f t="shared" si="2"/>
        <v>0</v>
      </c>
      <c r="I19" s="188">
        <f t="shared" si="0"/>
        <v>0</v>
      </c>
      <c r="J19" s="189">
        <f t="shared" si="3"/>
        <v>0</v>
      </c>
      <c r="K19" s="183">
        <f t="shared" ca="1" si="4"/>
        <v>0</v>
      </c>
      <c r="L19" s="73">
        <f ca="1">(WEEKDAY(B19)=1)*SUM(OFFSET(H19,,,-MIN(ROWS($3:19),7)))</f>
        <v>0</v>
      </c>
      <c r="M19" s="68">
        <f t="shared" ca="1" si="5"/>
        <v>0</v>
      </c>
      <c r="N19" s="69">
        <f t="shared" ca="1" si="6"/>
        <v>0</v>
      </c>
      <c r="O19" s="74">
        <f t="shared" ca="1" si="7"/>
        <v>0</v>
      </c>
      <c r="P19" s="136"/>
    </row>
    <row r="20" spans="1:16" ht="15" x14ac:dyDescent="0.25">
      <c r="A20" s="38"/>
      <c r="B20" s="185">
        <f t="shared" si="1"/>
        <v>43636</v>
      </c>
      <c r="C20" s="190"/>
      <c r="D20" s="203"/>
      <c r="E20" s="204"/>
      <c r="F20" s="204"/>
      <c r="G20" s="205"/>
      <c r="H20" s="187">
        <f t="shared" si="2"/>
        <v>0</v>
      </c>
      <c r="I20" s="188">
        <f t="shared" si="0"/>
        <v>0</v>
      </c>
      <c r="J20" s="189">
        <f t="shared" si="3"/>
        <v>0</v>
      </c>
      <c r="K20" s="183">
        <f t="shared" ca="1" si="4"/>
        <v>0</v>
      </c>
      <c r="L20" s="73">
        <f ca="1">(WEEKDAY(B20)=1)*SUM(OFFSET(H20,,,-MIN(ROWS($3:20),7)))</f>
        <v>0</v>
      </c>
      <c r="M20" s="68">
        <f t="shared" ca="1" si="5"/>
        <v>0</v>
      </c>
      <c r="N20" s="69">
        <f t="shared" ca="1" si="6"/>
        <v>0</v>
      </c>
      <c r="O20" s="74">
        <f t="shared" ca="1" si="7"/>
        <v>0</v>
      </c>
      <c r="P20" s="136"/>
    </row>
    <row r="21" spans="1:16" ht="15" x14ac:dyDescent="0.25">
      <c r="A21" s="38"/>
      <c r="B21" s="185">
        <f t="shared" si="1"/>
        <v>43637</v>
      </c>
      <c r="C21" s="190"/>
      <c r="D21" s="203"/>
      <c r="E21" s="204"/>
      <c r="F21" s="204"/>
      <c r="G21" s="205"/>
      <c r="H21" s="187">
        <f t="shared" si="2"/>
        <v>0</v>
      </c>
      <c r="I21" s="188">
        <f t="shared" si="0"/>
        <v>0</v>
      </c>
      <c r="J21" s="189">
        <f t="shared" si="3"/>
        <v>0</v>
      </c>
      <c r="K21" s="183">
        <f t="shared" ca="1" si="4"/>
        <v>0</v>
      </c>
      <c r="L21" s="73">
        <f ca="1">(WEEKDAY(B21)=1)*SUM(OFFSET(H21,,,-MIN(ROWS($3:21),7)))</f>
        <v>0</v>
      </c>
      <c r="M21" s="68">
        <f t="shared" ca="1" si="5"/>
        <v>0</v>
      </c>
      <c r="N21" s="69">
        <f t="shared" ca="1" si="6"/>
        <v>0</v>
      </c>
      <c r="O21" s="74">
        <f t="shared" ca="1" si="7"/>
        <v>0</v>
      </c>
      <c r="P21" s="136"/>
    </row>
    <row r="22" spans="1:16" ht="15.75" thickBot="1" x14ac:dyDescent="0.3">
      <c r="A22" s="38"/>
      <c r="B22" s="185">
        <f t="shared" si="1"/>
        <v>43638</v>
      </c>
      <c r="C22" s="190"/>
      <c r="D22" s="203"/>
      <c r="E22" s="204"/>
      <c r="F22" s="204"/>
      <c r="G22" s="205"/>
      <c r="H22" s="191">
        <f t="shared" si="2"/>
        <v>0</v>
      </c>
      <c r="I22" s="192">
        <f t="shared" si="0"/>
        <v>0</v>
      </c>
      <c r="J22" s="193">
        <f t="shared" si="3"/>
        <v>0</v>
      </c>
      <c r="K22" s="194">
        <f t="shared" ca="1" si="4"/>
        <v>0</v>
      </c>
      <c r="L22" s="79">
        <f ca="1">(WEEKDAY(B22)=1)*SUM(OFFSET(H22,,,-MIN(ROWS($3:22),7)))</f>
        <v>0</v>
      </c>
      <c r="M22" s="80">
        <f t="shared" ca="1" si="5"/>
        <v>0</v>
      </c>
      <c r="N22" s="81">
        <f t="shared" ca="1" si="6"/>
        <v>0</v>
      </c>
      <c r="O22" s="82">
        <f t="shared" ca="1" si="7"/>
        <v>0</v>
      </c>
      <c r="P22" s="135" t="str">
        <f>IF(H22&lt;&gt;0,"ASTREINTE","")</f>
        <v/>
      </c>
    </row>
    <row r="23" spans="1:16" ht="16.5" thickTop="1" thickBot="1" x14ac:dyDescent="0.3">
      <c r="A23" s="38"/>
      <c r="B23" s="196">
        <f t="shared" si="1"/>
        <v>43639</v>
      </c>
      <c r="C23" s="197"/>
      <c r="D23" s="198"/>
      <c r="E23" s="199"/>
      <c r="F23" s="199"/>
      <c r="G23" s="217"/>
      <c r="H23" s="241">
        <f t="shared" si="2"/>
        <v>0</v>
      </c>
      <c r="I23" s="242">
        <f t="shared" si="0"/>
        <v>0</v>
      </c>
      <c r="J23" s="243">
        <f t="shared" si="3"/>
        <v>0</v>
      </c>
      <c r="K23" s="245">
        <f t="shared" ca="1" si="4"/>
        <v>0</v>
      </c>
      <c r="L23" s="86">
        <f ca="1">(WEEKDAY(B23)=1)*SUM(OFFSET(H23,,,-MIN(ROWS($3:23),7)))</f>
        <v>0</v>
      </c>
      <c r="M23" s="87">
        <f t="shared" ca="1" si="5"/>
        <v>0</v>
      </c>
      <c r="N23" s="88">
        <f t="shared" ca="1" si="6"/>
        <v>0</v>
      </c>
      <c r="O23" s="89">
        <f t="shared" ca="1" si="7"/>
        <v>0</v>
      </c>
      <c r="P23" s="135" t="str">
        <f>IF(H23&lt;&gt;0,"ASTREINTE","")</f>
        <v/>
      </c>
    </row>
    <row r="24" spans="1:16" ht="15.75" thickTop="1" x14ac:dyDescent="0.25">
      <c r="A24" s="38"/>
      <c r="B24" s="175">
        <f t="shared" si="1"/>
        <v>43640</v>
      </c>
      <c r="C24" s="210"/>
      <c r="D24" s="218"/>
      <c r="E24" s="219"/>
      <c r="F24" s="219"/>
      <c r="G24" s="220"/>
      <c r="H24" s="187">
        <f t="shared" si="2"/>
        <v>0</v>
      </c>
      <c r="I24" s="188">
        <f t="shared" si="0"/>
        <v>0</v>
      </c>
      <c r="J24" s="189">
        <f t="shared" si="3"/>
        <v>0</v>
      </c>
      <c r="K24" s="183">
        <f t="shared" ca="1" si="4"/>
        <v>0</v>
      </c>
      <c r="L24" s="59">
        <f ca="1">(WEEKDAY(B24)=1)*SUM(OFFSET(H24,,,-MIN(ROWS($3:24),7)))</f>
        <v>0</v>
      </c>
      <c r="M24" s="68">
        <f t="shared" ca="1" si="5"/>
        <v>0</v>
      </c>
      <c r="N24" s="69">
        <f t="shared" ca="1" si="6"/>
        <v>0</v>
      </c>
      <c r="O24" s="74">
        <f t="shared" ca="1" si="7"/>
        <v>0</v>
      </c>
      <c r="P24" s="136"/>
    </row>
    <row r="25" spans="1:16" ht="15" x14ac:dyDescent="0.25">
      <c r="A25" s="38"/>
      <c r="B25" s="185">
        <f t="shared" si="1"/>
        <v>43641</v>
      </c>
      <c r="C25" s="190"/>
      <c r="D25" s="214"/>
      <c r="E25" s="215"/>
      <c r="F25" s="215"/>
      <c r="G25" s="216"/>
      <c r="H25" s="187">
        <f t="shared" si="2"/>
        <v>0</v>
      </c>
      <c r="I25" s="188">
        <f t="shared" si="0"/>
        <v>0</v>
      </c>
      <c r="J25" s="189">
        <f t="shared" si="3"/>
        <v>0</v>
      </c>
      <c r="K25" s="183">
        <f t="shared" ca="1" si="4"/>
        <v>0</v>
      </c>
      <c r="L25" s="73">
        <f ca="1">(WEEKDAY(B25)=1)*SUM(OFFSET(H25,,,-MIN(ROWS($3:25),7)))</f>
        <v>0</v>
      </c>
      <c r="M25" s="68">
        <f t="shared" ca="1" si="5"/>
        <v>0</v>
      </c>
      <c r="N25" s="69">
        <f t="shared" ca="1" si="6"/>
        <v>0</v>
      </c>
      <c r="O25" s="74">
        <f t="shared" ca="1" si="7"/>
        <v>0</v>
      </c>
      <c r="P25" s="136"/>
    </row>
    <row r="26" spans="1:16" ht="15" x14ac:dyDescent="0.25">
      <c r="A26" s="38"/>
      <c r="B26" s="185">
        <f t="shared" si="1"/>
        <v>43642</v>
      </c>
      <c r="C26" s="190"/>
      <c r="D26" s="214"/>
      <c r="E26" s="215"/>
      <c r="F26" s="215"/>
      <c r="G26" s="216"/>
      <c r="H26" s="187">
        <f t="shared" si="2"/>
        <v>0</v>
      </c>
      <c r="I26" s="188">
        <f t="shared" si="0"/>
        <v>0</v>
      </c>
      <c r="J26" s="189">
        <f t="shared" si="3"/>
        <v>0</v>
      </c>
      <c r="K26" s="183">
        <f t="shared" ca="1" si="4"/>
        <v>0</v>
      </c>
      <c r="L26" s="73">
        <f ca="1">(WEEKDAY(B26)=1)*SUM(OFFSET(H26,,,-MIN(ROWS($3:26),7)))</f>
        <v>0</v>
      </c>
      <c r="M26" s="68">
        <f t="shared" ca="1" si="5"/>
        <v>0</v>
      </c>
      <c r="N26" s="69">
        <f t="shared" ca="1" si="6"/>
        <v>0</v>
      </c>
      <c r="O26" s="74">
        <f t="shared" ca="1" si="7"/>
        <v>0</v>
      </c>
      <c r="P26" s="136"/>
    </row>
    <row r="27" spans="1:16" ht="15" x14ac:dyDescent="0.25">
      <c r="A27" s="38"/>
      <c r="B27" s="185">
        <f t="shared" si="1"/>
        <v>43643</v>
      </c>
      <c r="C27" s="190"/>
      <c r="D27" s="214"/>
      <c r="E27" s="215"/>
      <c r="F27" s="215"/>
      <c r="G27" s="216"/>
      <c r="H27" s="187">
        <f t="shared" si="2"/>
        <v>0</v>
      </c>
      <c r="I27" s="188">
        <f t="shared" si="0"/>
        <v>0</v>
      </c>
      <c r="J27" s="189">
        <f t="shared" si="3"/>
        <v>0</v>
      </c>
      <c r="K27" s="183">
        <f t="shared" ca="1" si="4"/>
        <v>0</v>
      </c>
      <c r="L27" s="73">
        <f ca="1">(WEEKDAY(B27)=1)*SUM(OFFSET(H27,,,-MIN(ROWS($3:27),7)))</f>
        <v>0</v>
      </c>
      <c r="M27" s="68">
        <f t="shared" ca="1" si="5"/>
        <v>0</v>
      </c>
      <c r="N27" s="69">
        <f t="shared" ca="1" si="6"/>
        <v>0</v>
      </c>
      <c r="O27" s="74">
        <f t="shared" ca="1" si="7"/>
        <v>0</v>
      </c>
      <c r="P27" s="136"/>
    </row>
    <row r="28" spans="1:16" ht="15" x14ac:dyDescent="0.25">
      <c r="A28" s="38"/>
      <c r="B28" s="185">
        <f t="shared" si="1"/>
        <v>43644</v>
      </c>
      <c r="C28" s="190"/>
      <c r="D28" s="214"/>
      <c r="E28" s="215"/>
      <c r="F28" s="215"/>
      <c r="G28" s="216"/>
      <c r="H28" s="187">
        <f t="shared" si="2"/>
        <v>0</v>
      </c>
      <c r="I28" s="188">
        <f t="shared" si="0"/>
        <v>0</v>
      </c>
      <c r="J28" s="189">
        <f t="shared" si="3"/>
        <v>0</v>
      </c>
      <c r="K28" s="183">
        <f t="shared" ca="1" si="4"/>
        <v>0</v>
      </c>
      <c r="L28" s="73">
        <f ca="1">(WEEKDAY(B28)=1)*SUM(OFFSET(H28,,,-MIN(ROWS($3:28),7)))</f>
        <v>0</v>
      </c>
      <c r="M28" s="68">
        <f t="shared" ca="1" si="5"/>
        <v>0</v>
      </c>
      <c r="N28" s="69">
        <f t="shared" ca="1" si="6"/>
        <v>0</v>
      </c>
      <c r="O28" s="74">
        <f t="shared" ca="1" si="7"/>
        <v>0</v>
      </c>
      <c r="P28" s="136"/>
    </row>
    <row r="29" spans="1:16" ht="15.75" thickBot="1" x14ac:dyDescent="0.3">
      <c r="A29" s="38"/>
      <c r="B29" s="185">
        <f t="shared" si="1"/>
        <v>43645</v>
      </c>
      <c r="C29" s="190"/>
      <c r="D29" s="214"/>
      <c r="E29" s="215"/>
      <c r="F29" s="215"/>
      <c r="G29" s="216"/>
      <c r="H29" s="191">
        <f t="shared" si="2"/>
        <v>0</v>
      </c>
      <c r="I29" s="192">
        <f t="shared" si="0"/>
        <v>0</v>
      </c>
      <c r="J29" s="193">
        <f t="shared" si="3"/>
        <v>0</v>
      </c>
      <c r="K29" s="194">
        <f t="shared" ca="1" si="4"/>
        <v>0</v>
      </c>
      <c r="L29" s="79">
        <f ca="1">(WEEKDAY(B29)=1)*SUM(OFFSET(H29,,,-MIN(ROWS($3:29),7)))</f>
        <v>0</v>
      </c>
      <c r="M29" s="80">
        <f t="shared" ca="1" si="5"/>
        <v>0</v>
      </c>
      <c r="N29" s="81">
        <f t="shared" ca="1" si="6"/>
        <v>0</v>
      </c>
      <c r="O29" s="82">
        <f t="shared" ca="1" si="7"/>
        <v>0</v>
      </c>
      <c r="P29" s="135" t="str">
        <f>IF(H29&lt;&gt;0,"ASTREINTE","")</f>
        <v/>
      </c>
    </row>
    <row r="30" spans="1:16" ht="16.5" thickTop="1" thickBot="1" x14ac:dyDescent="0.3">
      <c r="A30" s="38"/>
      <c r="B30" s="196">
        <f t="shared" si="1"/>
        <v>43646</v>
      </c>
      <c r="C30" s="197"/>
      <c r="D30" s="198"/>
      <c r="E30" s="199"/>
      <c r="F30" s="199"/>
      <c r="G30" s="217"/>
      <c r="H30" s="241">
        <f t="shared" si="2"/>
        <v>0</v>
      </c>
      <c r="I30" s="242">
        <f t="shared" si="0"/>
        <v>0</v>
      </c>
      <c r="J30" s="243">
        <f t="shared" si="3"/>
        <v>0</v>
      </c>
      <c r="K30" s="245">
        <f t="shared" ca="1" si="4"/>
        <v>0</v>
      </c>
      <c r="L30" s="86">
        <f ca="1">(WEEKDAY(B30)=1)*SUM(OFFSET(H30,,,-MIN(ROWS($3:30),7)))</f>
        <v>0</v>
      </c>
      <c r="M30" s="87">
        <f t="shared" ca="1" si="5"/>
        <v>0</v>
      </c>
      <c r="N30" s="88">
        <f t="shared" ca="1" si="6"/>
        <v>0</v>
      </c>
      <c r="O30" s="89">
        <f t="shared" ca="1" si="7"/>
        <v>0</v>
      </c>
      <c r="P30" s="135" t="str">
        <f>IF(H30&lt;&gt;0,"ASTREINTE","")</f>
        <v/>
      </c>
    </row>
    <row r="31" spans="1:16" ht="15.75" thickTop="1" x14ac:dyDescent="0.25">
      <c r="A31" s="38"/>
      <c r="B31" s="175">
        <f t="shared" si="1"/>
        <v>43647</v>
      </c>
      <c r="C31" s="210"/>
      <c r="D31" s="218"/>
      <c r="E31" s="219"/>
      <c r="F31" s="219"/>
      <c r="G31" s="220"/>
      <c r="H31" s="187">
        <f t="shared" si="2"/>
        <v>0</v>
      </c>
      <c r="I31" s="188">
        <f t="shared" si="0"/>
        <v>0</v>
      </c>
      <c r="J31" s="189">
        <f t="shared" si="3"/>
        <v>0</v>
      </c>
      <c r="K31" s="183">
        <f t="shared" ca="1" si="4"/>
        <v>0</v>
      </c>
      <c r="L31" s="59">
        <f ca="1">(WEEKDAY(B31)=1)*SUM(OFFSET(H31,,,-MIN(ROWS($3:31),7)))</f>
        <v>0</v>
      </c>
      <c r="M31" s="68">
        <f t="shared" ca="1" si="5"/>
        <v>0</v>
      </c>
      <c r="N31" s="69">
        <f t="shared" ca="1" si="6"/>
        <v>0</v>
      </c>
      <c r="O31" s="74">
        <f t="shared" ca="1" si="7"/>
        <v>0</v>
      </c>
      <c r="P31" s="135"/>
    </row>
    <row r="32" spans="1:16" ht="15" x14ac:dyDescent="0.25">
      <c r="A32" s="38"/>
      <c r="B32" s="185">
        <f t="shared" si="1"/>
        <v>43648</v>
      </c>
      <c r="C32" s="190"/>
      <c r="D32" s="214"/>
      <c r="E32" s="215"/>
      <c r="F32" s="215"/>
      <c r="G32" s="216"/>
      <c r="H32" s="187">
        <f t="shared" si="2"/>
        <v>0</v>
      </c>
      <c r="I32" s="188">
        <f t="shared" si="0"/>
        <v>0</v>
      </c>
      <c r="J32" s="189">
        <f t="shared" si="3"/>
        <v>0</v>
      </c>
      <c r="K32" s="183">
        <f t="shared" ca="1" si="4"/>
        <v>0</v>
      </c>
      <c r="L32" s="73">
        <f ca="1">(WEEKDAY(B32)=1)*SUM(OFFSET(H32,,,-MIN(ROWS($3:32),7)))</f>
        <v>0</v>
      </c>
      <c r="M32" s="68">
        <f t="shared" ca="1" si="5"/>
        <v>0</v>
      </c>
      <c r="N32" s="69">
        <f t="shared" ca="1" si="6"/>
        <v>0</v>
      </c>
      <c r="O32" s="74">
        <f t="shared" ca="1" si="7"/>
        <v>0</v>
      </c>
      <c r="P32" s="136"/>
    </row>
    <row r="33" spans="1:16" ht="15" x14ac:dyDescent="0.25">
      <c r="A33" s="38"/>
      <c r="B33" s="185">
        <f t="shared" si="1"/>
        <v>43649</v>
      </c>
      <c r="C33" s="190"/>
      <c r="D33" s="214"/>
      <c r="E33" s="215"/>
      <c r="F33" s="215"/>
      <c r="G33" s="216"/>
      <c r="H33" s="187">
        <f t="shared" si="2"/>
        <v>0</v>
      </c>
      <c r="I33" s="188">
        <f t="shared" si="0"/>
        <v>0</v>
      </c>
      <c r="J33" s="189">
        <f t="shared" si="3"/>
        <v>0</v>
      </c>
      <c r="K33" s="183">
        <f t="shared" ca="1" si="4"/>
        <v>0</v>
      </c>
      <c r="L33" s="73">
        <f ca="1">(WEEKDAY(B33)=1)*SUM(OFFSET(H33,,,-MIN(ROWS($3:33),7)))</f>
        <v>0</v>
      </c>
      <c r="M33" s="68">
        <f t="shared" ca="1" si="5"/>
        <v>0</v>
      </c>
      <c r="N33" s="69">
        <f t="shared" ca="1" si="6"/>
        <v>0</v>
      </c>
      <c r="O33" s="74">
        <f t="shared" ca="1" si="7"/>
        <v>0</v>
      </c>
      <c r="P33" s="136"/>
    </row>
    <row r="34" spans="1:16" ht="15" x14ac:dyDescent="0.25">
      <c r="A34" s="38"/>
      <c r="B34" s="185">
        <f t="shared" si="1"/>
        <v>43650</v>
      </c>
      <c r="C34" s="190"/>
      <c r="D34" s="214"/>
      <c r="E34" s="215"/>
      <c r="F34" s="215"/>
      <c r="G34" s="216"/>
      <c r="H34" s="187">
        <f t="shared" si="2"/>
        <v>0</v>
      </c>
      <c r="I34" s="188">
        <f t="shared" si="0"/>
        <v>0</v>
      </c>
      <c r="J34" s="189">
        <f t="shared" si="3"/>
        <v>0</v>
      </c>
      <c r="K34" s="183">
        <f t="shared" ca="1" si="4"/>
        <v>0</v>
      </c>
      <c r="L34" s="73">
        <f ca="1">(WEEKDAY(B34)=1)*SUM(OFFSET(H34,,,-MIN(ROWS($3:34),7)))</f>
        <v>0</v>
      </c>
      <c r="M34" s="68">
        <f t="shared" ca="1" si="5"/>
        <v>0</v>
      </c>
      <c r="N34" s="69">
        <f t="shared" ca="1" si="6"/>
        <v>0</v>
      </c>
      <c r="O34" s="74">
        <f t="shared" ca="1" si="7"/>
        <v>0</v>
      </c>
      <c r="P34" s="136"/>
    </row>
    <row r="35" spans="1:16" ht="15" x14ac:dyDescent="0.25">
      <c r="A35" s="38"/>
      <c r="B35" s="185">
        <f t="shared" si="1"/>
        <v>43651</v>
      </c>
      <c r="C35" s="190"/>
      <c r="D35" s="214"/>
      <c r="E35" s="215"/>
      <c r="F35" s="215"/>
      <c r="G35" s="216"/>
      <c r="H35" s="187">
        <f t="shared" si="2"/>
        <v>0</v>
      </c>
      <c r="I35" s="188">
        <f t="shared" si="0"/>
        <v>0</v>
      </c>
      <c r="J35" s="189">
        <f t="shared" si="3"/>
        <v>0</v>
      </c>
      <c r="K35" s="183">
        <f t="shared" ca="1" si="4"/>
        <v>0</v>
      </c>
      <c r="L35" s="73">
        <f ca="1">(WEEKDAY(B35)=1)*SUM(OFFSET(H35,,,-MIN(ROWS($3:35),7)))</f>
        <v>0</v>
      </c>
      <c r="M35" s="68">
        <f t="shared" ca="1" si="5"/>
        <v>0</v>
      </c>
      <c r="N35" s="69">
        <f t="shared" ca="1" si="6"/>
        <v>0</v>
      </c>
      <c r="O35" s="74">
        <f t="shared" ca="1" si="7"/>
        <v>0</v>
      </c>
      <c r="P35" s="136"/>
    </row>
    <row r="36" spans="1:16" ht="15.75" thickBot="1" x14ac:dyDescent="0.3">
      <c r="A36" s="38"/>
      <c r="B36" s="185">
        <f t="shared" si="1"/>
        <v>43652</v>
      </c>
      <c r="C36" s="190"/>
      <c r="D36" s="214"/>
      <c r="E36" s="215"/>
      <c r="F36" s="215"/>
      <c r="G36" s="216"/>
      <c r="H36" s="191">
        <f t="shared" si="2"/>
        <v>0</v>
      </c>
      <c r="I36" s="192">
        <f t="shared" si="0"/>
        <v>0</v>
      </c>
      <c r="J36" s="193">
        <f t="shared" si="3"/>
        <v>0</v>
      </c>
      <c r="K36" s="194">
        <f t="shared" ca="1" si="4"/>
        <v>0</v>
      </c>
      <c r="L36" s="79">
        <f ca="1">(WEEKDAY(B36)=1)*SUM(OFFSET(H36,,,-MIN(ROWS($3:36),7)))</f>
        <v>0</v>
      </c>
      <c r="M36" s="80">
        <f t="shared" ca="1" si="5"/>
        <v>0</v>
      </c>
      <c r="N36" s="81">
        <f t="shared" ca="1" si="6"/>
        <v>0</v>
      </c>
      <c r="O36" s="99">
        <f t="shared" ca="1" si="7"/>
        <v>0</v>
      </c>
      <c r="P36" s="135" t="str">
        <f>IF(H36&lt;&gt;0,"ASTREINTE","")</f>
        <v/>
      </c>
    </row>
    <row r="37" spans="1:16" ht="16.5" thickTop="1" thickBot="1" x14ac:dyDescent="0.3">
      <c r="A37" s="38"/>
      <c r="B37" s="221">
        <f t="shared" si="1"/>
        <v>43653</v>
      </c>
      <c r="C37" s="190"/>
      <c r="D37" s="214"/>
      <c r="E37" s="215"/>
      <c r="F37" s="215"/>
      <c r="G37" s="216"/>
      <c r="H37" s="241">
        <f t="shared" si="2"/>
        <v>0</v>
      </c>
      <c r="I37" s="242">
        <f t="shared" si="0"/>
        <v>0</v>
      </c>
      <c r="J37" s="243">
        <f t="shared" si="3"/>
        <v>0</v>
      </c>
      <c r="K37" s="245">
        <f t="shared" ca="1" si="4"/>
        <v>0</v>
      </c>
      <c r="L37" s="86">
        <f ca="1">(WEEKDAY(B37)=1)*SUM(OFFSET(H37,,,-MIN(ROWS($3:37),7)))</f>
        <v>0</v>
      </c>
      <c r="M37" s="87">
        <f t="shared" ca="1" si="5"/>
        <v>0</v>
      </c>
      <c r="N37" s="88">
        <f t="shared" ca="1" si="6"/>
        <v>0</v>
      </c>
      <c r="O37" s="89">
        <f t="shared" ca="1" si="7"/>
        <v>0</v>
      </c>
      <c r="P37" s="135" t="str">
        <f>IF(H37&lt;&gt;0,"ASTREINTE","")</f>
        <v/>
      </c>
    </row>
    <row r="38" spans="1:16" ht="16.5" thickTop="1" thickBot="1" x14ac:dyDescent="0.3">
      <c r="A38" s="38"/>
      <c r="B38" s="22" t="s">
        <v>12</v>
      </c>
      <c r="C38" s="100"/>
      <c r="D38" s="100"/>
      <c r="E38" s="100"/>
      <c r="F38" s="100"/>
      <c r="G38" s="100"/>
      <c r="H38" s="101">
        <f t="shared" ref="H38:O38" si="8">SUM(H3:H37)</f>
        <v>0</v>
      </c>
      <c r="I38" s="101">
        <f t="shared" si="8"/>
        <v>0</v>
      </c>
      <c r="J38" s="101">
        <f t="shared" si="8"/>
        <v>0</v>
      </c>
      <c r="K38" s="170">
        <f ca="1">SUMIFS(K3:K37,C3:C37,"")</f>
        <v>0</v>
      </c>
      <c r="L38" s="102">
        <f ca="1">SUM(L3:L37)</f>
        <v>0</v>
      </c>
      <c r="M38" s="102">
        <f t="shared" ca="1" si="8"/>
        <v>0</v>
      </c>
      <c r="N38" s="102">
        <f t="shared" ca="1" si="8"/>
        <v>0</v>
      </c>
      <c r="O38" s="103">
        <f t="shared" ca="1" si="8"/>
        <v>0</v>
      </c>
      <c r="P38" s="137"/>
    </row>
    <row r="39" spans="1:16" ht="14.25" thickTop="1" thickBot="1" x14ac:dyDescent="0.3">
      <c r="A39" s="39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39"/>
      <c r="B40" s="11" t="s">
        <v>13</v>
      </c>
      <c r="C40" s="26"/>
      <c r="D40" s="27"/>
      <c r="E40" s="27"/>
      <c r="F40" s="27"/>
      <c r="G40" s="27"/>
      <c r="H40" s="12">
        <f>H38</f>
        <v>0</v>
      </c>
      <c r="I40" s="250">
        <f>SUM(I38:J38)</f>
        <v>0</v>
      </c>
      <c r="J40" s="251"/>
      <c r="K40" s="28"/>
      <c r="L40" s="12">
        <f ca="1">L38</f>
        <v>0</v>
      </c>
      <c r="M40" s="250">
        <f ca="1">SUM(M38:O38)</f>
        <v>0</v>
      </c>
      <c r="N40" s="252"/>
      <c r="O40" s="253"/>
    </row>
    <row r="41" spans="1:16" ht="13.5" thickTop="1" x14ac:dyDescent="0.25"/>
  </sheetData>
  <mergeCells count="3">
    <mergeCell ref="A3:A16"/>
    <mergeCell ref="I40:J40"/>
    <mergeCell ref="M40:O40"/>
  </mergeCells>
  <conditionalFormatting sqref="B31:K37">
    <cfRule type="expression" dxfId="100" priority="8">
      <formula>MONTH($B$34)&lt;&gt;MONTH($B$22)</formula>
    </cfRule>
  </conditionalFormatting>
  <conditionalFormatting sqref="B3:K37">
    <cfRule type="expression" dxfId="99" priority="9">
      <formula>WEEKDAY($B3)=1</formula>
    </cfRule>
  </conditionalFormatting>
  <conditionalFormatting sqref="C3:C11 C13:C15 C20:C29 C17:C18 C31:C37">
    <cfRule type="expression" dxfId="98" priority="7">
      <formula>AND(COUNTIF(Fer,B3)=0,C3&lt;&gt;"")</formula>
    </cfRule>
  </conditionalFormatting>
  <conditionalFormatting sqref="B3:C15 B17:C29 B31:C37">
    <cfRule type="expression" dxfId="97" priority="6">
      <formula>COUNTIF(Fer,$B3)</formula>
    </cfRule>
  </conditionalFormatting>
  <conditionalFormatting sqref="B3:K15 B17:K29 B31:K37">
    <cfRule type="expression" dxfId="96" priority="5">
      <formula>NOT(MOD(ROW(),2))</formula>
    </cfRule>
  </conditionalFormatting>
  <conditionalFormatting sqref="P3:P37">
    <cfRule type="expression" dxfId="95" priority="4">
      <formula>WEEKDAY($B3)=1</formula>
    </cfRule>
  </conditionalFormatting>
  <conditionalFormatting sqref="B3:P37">
    <cfRule type="expression" dxfId="94" priority="3">
      <formula>$P3="CONGE"</formula>
    </cfRule>
  </conditionalFormatting>
  <conditionalFormatting sqref="A1">
    <cfRule type="expression" dxfId="93" priority="2">
      <formula>WEEKDAY($B1)=1</formula>
    </cfRule>
  </conditionalFormatting>
  <conditionalFormatting sqref="A1">
    <cfRule type="expression" dxfId="92" priority="1">
      <formula>$P1="TESTE"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0" r:id="rId4" name="Button 4">
              <controlPr defaultSize="0" print="0" autoFill="0" autoPict="0" macro="[0]!_xludf.Clear">
                <anchor moveWithCells="1" sizeWithCells="1">
                  <from>
                    <xdr:col>15</xdr:col>
                    <xdr:colOff>47625</xdr:colOff>
                    <xdr:row>0</xdr:row>
                    <xdr:rowOff>38100</xdr:rowOff>
                  </from>
                  <to>
                    <xdr:col>15</xdr:col>
                    <xdr:colOff>714375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R41"/>
  <sheetViews>
    <sheetView zoomScale="98" zoomScaleNormal="98" workbookViewId="0">
      <pane xSplit="1" ySplit="2" topLeftCell="B3" activePane="bottomRight" state="frozen"/>
      <selection activeCell="P17" sqref="P17"/>
      <selection pane="topRight" activeCell="P17" sqref="P17"/>
      <selection pane="bottomLeft" activeCell="P17" sqref="P17"/>
      <selection pane="bottomRight" activeCell="S2" sqref="S2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132"/>
      <c r="B1" s="29" t="s">
        <v>31</v>
      </c>
      <c r="C1" s="30" t="s">
        <v>29</v>
      </c>
      <c r="D1" s="115">
        <f ca="1">N38/"1:"</f>
        <v>0</v>
      </c>
      <c r="E1" s="31"/>
      <c r="F1" s="30" t="s">
        <v>30</v>
      </c>
      <c r="G1" s="116">
        <f ca="1">O38/"1:"</f>
        <v>0</v>
      </c>
      <c r="H1" s="31"/>
      <c r="I1" s="32" t="s">
        <v>32</v>
      </c>
      <c r="J1" s="32"/>
      <c r="K1" s="117">
        <f>J38/"1:"</f>
        <v>0</v>
      </c>
      <c r="L1" s="31"/>
      <c r="M1" s="32" t="s">
        <v>33</v>
      </c>
      <c r="N1" s="33"/>
      <c r="O1" s="118">
        <f ca="1">K38/"1:"</f>
        <v>0</v>
      </c>
    </row>
    <row r="2" spans="1:18" ht="40.5" customHeight="1" thickTop="1" thickBot="1" x14ac:dyDescent="0.3">
      <c r="A2" s="40">
        <v>43617</v>
      </c>
      <c r="B2" s="41" t="s">
        <v>0</v>
      </c>
      <c r="C2" s="42" t="s">
        <v>1</v>
      </c>
      <c r="D2" s="43" t="s">
        <v>34</v>
      </c>
      <c r="E2" s="44" t="s">
        <v>35</v>
      </c>
      <c r="F2" s="44" t="s">
        <v>36</v>
      </c>
      <c r="G2" s="53" t="s">
        <v>37</v>
      </c>
      <c r="H2" s="54" t="s">
        <v>2</v>
      </c>
      <c r="I2" s="51" t="str">
        <f>"Dont
H Jour
("&amp;TEXT(HJ,"hh")&amp;" à "&amp;TEXT(HN,"hh")&amp;")"</f>
        <v>Dont
H Jour
(07 à 20)</v>
      </c>
      <c r="J2" s="45" t="str">
        <f>"Dont
H Nuit
("&amp;TEXT(HN,"hh")&amp;" à "&amp;TEXT(HJ,"hh")&amp;")"</f>
        <v>Dont
H Nuit
(20 à 07)</v>
      </c>
      <c r="K2" s="52" t="s">
        <v>3</v>
      </c>
      <c r="L2" s="50" t="s">
        <v>4</v>
      </c>
      <c r="M2" s="43" t="s">
        <v>5</v>
      </c>
      <c r="N2" s="44" t="s">
        <v>6</v>
      </c>
      <c r="O2" s="46" t="s">
        <v>7</v>
      </c>
      <c r="P2" s="46" t="s">
        <v>52</v>
      </c>
    </row>
    <row r="3" spans="1:18" ht="15.75" customHeight="1" thickTop="1" x14ac:dyDescent="0.2">
      <c r="A3" s="254" t="str">
        <f ca="1">MID(CELL("filename",A1),FIND("]",CELL("filename",A1))+1,32)</f>
        <v>AYMERIC</v>
      </c>
      <c r="B3" s="175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76"/>
      <c r="D3" s="177"/>
      <c r="E3" s="178"/>
      <c r="F3" s="178"/>
      <c r="G3" s="179"/>
      <c r="H3" s="180">
        <f>MAX(MOD(($E3+$G3-$D3-$F3),1),C3*HF)</f>
        <v>0</v>
      </c>
      <c r="I3" s="181">
        <f t="shared" ref="I3:I37" si="0">$H3-$J3</f>
        <v>0</v>
      </c>
      <c r="J3" s="182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83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67">
        <f ca="1">(WEEKDAY(B3)=1)*SUM(OFFSET(H3,,,-MIN(ROWS($3:3),7)))</f>
        <v>0</v>
      </c>
      <c r="M3" s="68">
        <f ca="1">(WEEKDAY(B3)=1)*MIN(HS_1,L3)</f>
        <v>0</v>
      </c>
      <c r="N3" s="69">
        <f ca="1">(WEEKDAY(B3)=1)*MIN(HS_2-HS_1,L3-M3)</f>
        <v>0</v>
      </c>
      <c r="O3" s="70">
        <f ca="1">(WEEKDAY(B3)=1)*L3-M3-N3</f>
        <v>0</v>
      </c>
      <c r="P3" s="132"/>
      <c r="Q3" s="13" t="s">
        <v>8</v>
      </c>
      <c r="R3" s="14">
        <v>0.29166666666666669</v>
      </c>
    </row>
    <row r="4" spans="1:18" ht="15" x14ac:dyDescent="0.2">
      <c r="A4" s="255"/>
      <c r="B4" s="185">
        <f t="shared" ref="B4:B37" si="1">B3+1</f>
        <v>43620</v>
      </c>
      <c r="C4" s="186"/>
      <c r="D4" s="177"/>
      <c r="E4" s="178"/>
      <c r="F4" s="178"/>
      <c r="G4" s="179"/>
      <c r="H4" s="187">
        <f t="shared" ref="H4:H37" si="2">MAX(MOD(($E4+$G4-$D4-$F4),1),C4*HF)</f>
        <v>0</v>
      </c>
      <c r="I4" s="188">
        <f t="shared" si="0"/>
        <v>0</v>
      </c>
      <c r="J4" s="189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3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73">
        <f ca="1">(WEEKDAY(B4)=1)*SUM(OFFSET(H4,,,-MIN(ROWS($3:4),7)))</f>
        <v>0</v>
      </c>
      <c r="M4" s="68">
        <f t="shared" ref="M4:M37" ca="1" si="5">(WEEKDAY(B4)=1)*MIN(HS_1,L4)</f>
        <v>0</v>
      </c>
      <c r="N4" s="69">
        <f t="shared" ref="N4:N37" ca="1" si="6">(WEEKDAY(B4)=1)*MIN(HS_2-HS_1,L4-M4)</f>
        <v>0</v>
      </c>
      <c r="O4" s="74">
        <f t="shared" ref="O4:O37" ca="1" si="7">(WEEKDAY(B4)=1)*L4-M4-N4</f>
        <v>0</v>
      </c>
      <c r="P4" s="133"/>
      <c r="Q4" s="15" t="s">
        <v>9</v>
      </c>
      <c r="R4" s="16">
        <v>0.83333333333333337</v>
      </c>
    </row>
    <row r="5" spans="1:18" ht="15" x14ac:dyDescent="0.2">
      <c r="A5" s="255"/>
      <c r="B5" s="185">
        <f t="shared" si="1"/>
        <v>43621</v>
      </c>
      <c r="C5" s="190"/>
      <c r="D5" s="177"/>
      <c r="E5" s="178"/>
      <c r="F5" s="178"/>
      <c r="G5" s="179"/>
      <c r="H5" s="187">
        <f t="shared" si="2"/>
        <v>0</v>
      </c>
      <c r="I5" s="188">
        <f t="shared" si="0"/>
        <v>0</v>
      </c>
      <c r="J5" s="189">
        <f t="shared" si="3"/>
        <v>0</v>
      </c>
      <c r="K5" s="183">
        <f ca="1">MAX(COUNTIF(Fer,B5)*($E5&lt;$D5)*($E5-MIN(0,$D5))
+COUNTIF(Fer,B5)*($F5&lt;$E5)*($G5-$F5)
+COUNTIF(Fer,B5)*($F5&gt;$E5)*($G5&lt;$F5)*($G5-MIN($F5,0))
+COUNTIF(Fer,B5)*($E5&gt;$D5)*(MIN($E5,1)-$D5)
+COUNTIF(Fer,B5)*($E5&lt;$D5)*(MAX($E5,1)-$D5)
+COUNTIF(Fer,B5)*($G5&gt;$F5)*($F5&gt;$E5)*(MIN($G5,1)-$F5)
+COUNTIF(Fer,B5)*($G5&lt;$F5)*($F5&gt;$E5)*(MAX($G5,1)-$F5),
(WEEKDAY(B5)=1)*H5,C5*HF)</f>
        <v>0</v>
      </c>
      <c r="L5" s="73">
        <f ca="1">(WEEKDAY(B5)=1)*SUM(OFFSET(H5,,,-MIN(ROWS($3:5),7)))</f>
        <v>0</v>
      </c>
      <c r="M5" s="68">
        <f t="shared" ca="1" si="5"/>
        <v>0</v>
      </c>
      <c r="N5" s="75">
        <f t="shared" ca="1" si="6"/>
        <v>0</v>
      </c>
      <c r="O5" s="74">
        <f t="shared" ca="1" si="7"/>
        <v>0</v>
      </c>
      <c r="P5" s="133"/>
      <c r="Q5" s="15" t="s">
        <v>10</v>
      </c>
      <c r="R5" s="17">
        <f>RIGHT(M2,2)/24</f>
        <v>1.4583333333333333</v>
      </c>
    </row>
    <row r="6" spans="1:18" ht="15" x14ac:dyDescent="0.2">
      <c r="A6" s="255"/>
      <c r="B6" s="185">
        <f t="shared" si="1"/>
        <v>43622</v>
      </c>
      <c r="C6" s="186"/>
      <c r="D6" s="177"/>
      <c r="E6" s="178"/>
      <c r="F6" s="178"/>
      <c r="G6" s="179"/>
      <c r="H6" s="187">
        <f t="shared" si="2"/>
        <v>0</v>
      </c>
      <c r="I6" s="188">
        <f t="shared" si="0"/>
        <v>0</v>
      </c>
      <c r="J6" s="189">
        <f t="shared" si="3"/>
        <v>0</v>
      </c>
      <c r="K6" s="183">
        <f t="shared" ca="1" si="4"/>
        <v>0</v>
      </c>
      <c r="L6" s="73">
        <f ca="1">(WEEKDAY(B6)=1)*SUM(OFFSET(H6,,,-MIN(ROWS($3:6),7)))</f>
        <v>0</v>
      </c>
      <c r="M6" s="68">
        <f t="shared" ca="1" si="5"/>
        <v>0</v>
      </c>
      <c r="N6" s="69">
        <f t="shared" ca="1" si="6"/>
        <v>0</v>
      </c>
      <c r="O6" s="74">
        <f t="shared" ca="1" si="7"/>
        <v>0</v>
      </c>
      <c r="P6" s="133"/>
      <c r="Q6" s="15" t="s">
        <v>11</v>
      </c>
      <c r="R6" s="17">
        <f>RIGHT(N2,2)/24</f>
        <v>1.7916666666666667</v>
      </c>
    </row>
    <row r="7" spans="1:18" ht="15.75" thickBot="1" x14ac:dyDescent="0.25">
      <c r="A7" s="255"/>
      <c r="B7" s="185">
        <f t="shared" si="1"/>
        <v>43623</v>
      </c>
      <c r="C7" s="186"/>
      <c r="D7" s="177"/>
      <c r="E7" s="178"/>
      <c r="F7" s="178"/>
      <c r="G7" s="179"/>
      <c r="H7" s="187">
        <f t="shared" si="2"/>
        <v>0</v>
      </c>
      <c r="I7" s="188">
        <f t="shared" si="0"/>
        <v>0</v>
      </c>
      <c r="J7" s="189">
        <f t="shared" si="3"/>
        <v>0</v>
      </c>
      <c r="K7" s="183">
        <f t="shared" ca="1" si="4"/>
        <v>0</v>
      </c>
      <c r="L7" s="73">
        <f ca="1">(WEEKDAY(B7)=1)*SUM(OFFSET(H7,,,-MIN(ROWS($3:7),7)))</f>
        <v>0</v>
      </c>
      <c r="M7" s="68">
        <f t="shared" ca="1" si="5"/>
        <v>0</v>
      </c>
      <c r="N7" s="69">
        <f t="shared" ca="1" si="6"/>
        <v>0</v>
      </c>
      <c r="O7" s="74">
        <f t="shared" ca="1" si="7"/>
        <v>0</v>
      </c>
      <c r="P7" s="133"/>
      <c r="Q7" s="18" t="s">
        <v>51</v>
      </c>
      <c r="R7" s="19">
        <v>0.29166666666666669</v>
      </c>
    </row>
    <row r="8" spans="1:18" ht="16.5" thickTop="1" thickBot="1" x14ac:dyDescent="0.25">
      <c r="A8" s="255"/>
      <c r="B8" s="185">
        <f t="shared" si="1"/>
        <v>43624</v>
      </c>
      <c r="C8" s="186"/>
      <c r="D8" s="200"/>
      <c r="E8" s="201"/>
      <c r="F8" s="201"/>
      <c r="G8" s="247"/>
      <c r="H8" s="191">
        <f t="shared" si="2"/>
        <v>0</v>
      </c>
      <c r="I8" s="192">
        <f t="shared" si="0"/>
        <v>0</v>
      </c>
      <c r="J8" s="193">
        <f t="shared" si="3"/>
        <v>0</v>
      </c>
      <c r="K8" s="194">
        <f t="shared" ca="1" si="4"/>
        <v>0</v>
      </c>
      <c r="L8" s="79">
        <f ca="1">(WEEKDAY(B8)=1)*SUM(OFFSET(H8,,,-MIN(ROWS($3:8),7)))</f>
        <v>0</v>
      </c>
      <c r="M8" s="80">
        <f t="shared" ca="1" si="5"/>
        <v>0</v>
      </c>
      <c r="N8" s="81">
        <f t="shared" ca="1" si="6"/>
        <v>0</v>
      </c>
      <c r="O8" s="82">
        <f t="shared" ca="1" si="7"/>
        <v>0</v>
      </c>
      <c r="P8" s="134"/>
      <c r="Q8" s="10"/>
    </row>
    <row r="9" spans="1:18" ht="16.5" thickTop="1" thickBot="1" x14ac:dyDescent="0.3">
      <c r="A9" s="255"/>
      <c r="B9" s="196">
        <f t="shared" si="1"/>
        <v>43625</v>
      </c>
      <c r="C9" s="197"/>
      <c r="D9" s="206"/>
      <c r="E9" s="207"/>
      <c r="F9" s="207"/>
      <c r="G9" s="248"/>
      <c r="H9" s="246">
        <f t="shared" si="2"/>
        <v>0</v>
      </c>
      <c r="I9" s="242">
        <f t="shared" si="0"/>
        <v>0</v>
      </c>
      <c r="J9" s="243">
        <f t="shared" si="3"/>
        <v>0</v>
      </c>
      <c r="K9" s="244">
        <f t="shared" ca="1" si="4"/>
        <v>0</v>
      </c>
      <c r="L9" s="86">
        <f ca="1">(WEEKDAY(B9)=1)*SUM(OFFSET(H9,,,-MIN(ROWS($3:9),7)))</f>
        <v>0</v>
      </c>
      <c r="M9" s="87">
        <f t="shared" ca="1" si="5"/>
        <v>0</v>
      </c>
      <c r="N9" s="88">
        <f t="shared" ca="1" si="6"/>
        <v>0</v>
      </c>
      <c r="O9" s="89">
        <f t="shared" ca="1" si="7"/>
        <v>0</v>
      </c>
      <c r="P9" s="135" t="str">
        <f>IF(H9&lt;&gt;0,"ASTREINTE","")</f>
        <v/>
      </c>
    </row>
    <row r="10" spans="1:18" ht="15.75" thickTop="1" x14ac:dyDescent="0.25">
      <c r="A10" s="255"/>
      <c r="B10" s="175">
        <f t="shared" si="1"/>
        <v>43626</v>
      </c>
      <c r="C10" s="176"/>
      <c r="D10" s="177"/>
      <c r="E10" s="178"/>
      <c r="F10" s="178"/>
      <c r="G10" s="249"/>
      <c r="H10" s="187">
        <f t="shared" si="2"/>
        <v>0</v>
      </c>
      <c r="I10" s="188">
        <f t="shared" si="0"/>
        <v>0</v>
      </c>
      <c r="J10" s="189">
        <f t="shared" si="3"/>
        <v>0</v>
      </c>
      <c r="K10" s="183">
        <f t="shared" ca="1" si="4"/>
        <v>0</v>
      </c>
      <c r="L10" s="59">
        <f ca="1">(WEEKDAY(B10)=1)*SUM(OFFSET(H10,,,-MIN(ROWS($3:10),7)))</f>
        <v>0</v>
      </c>
      <c r="M10" s="68">
        <f t="shared" ca="1" si="5"/>
        <v>0</v>
      </c>
      <c r="N10" s="69">
        <f t="shared" ca="1" si="6"/>
        <v>0</v>
      </c>
      <c r="O10" s="74">
        <f t="shared" ca="1" si="7"/>
        <v>0</v>
      </c>
      <c r="P10" s="136"/>
    </row>
    <row r="11" spans="1:18" ht="15" x14ac:dyDescent="0.25">
      <c r="A11" s="255"/>
      <c r="B11" s="185">
        <f t="shared" si="1"/>
        <v>43627</v>
      </c>
      <c r="C11" s="186"/>
      <c r="D11" s="200"/>
      <c r="E11" s="201"/>
      <c r="F11" s="201"/>
      <c r="G11" s="202"/>
      <c r="H11" s="187">
        <f t="shared" si="2"/>
        <v>0</v>
      </c>
      <c r="I11" s="188">
        <f t="shared" si="0"/>
        <v>0</v>
      </c>
      <c r="J11" s="189">
        <f t="shared" si="3"/>
        <v>0</v>
      </c>
      <c r="K11" s="183">
        <f t="shared" ca="1" si="4"/>
        <v>0</v>
      </c>
      <c r="L11" s="73">
        <f ca="1">(WEEKDAY(B11)=1)*SUM(OFFSET(H11,,,-MIN(ROWS($3:11),7)))</f>
        <v>0</v>
      </c>
      <c r="M11" s="68">
        <f t="shared" ca="1" si="5"/>
        <v>0</v>
      </c>
      <c r="N11" s="69">
        <f t="shared" ca="1" si="6"/>
        <v>0</v>
      </c>
      <c r="O11" s="74">
        <f t="shared" ca="1" si="7"/>
        <v>0</v>
      </c>
      <c r="P11" s="136"/>
    </row>
    <row r="12" spans="1:18" ht="15" x14ac:dyDescent="0.25">
      <c r="A12" s="255"/>
      <c r="B12" s="185">
        <f t="shared" si="1"/>
        <v>43628</v>
      </c>
      <c r="C12" s="186"/>
      <c r="D12" s="200"/>
      <c r="E12" s="201"/>
      <c r="F12" s="201"/>
      <c r="G12" s="202"/>
      <c r="H12" s="187">
        <f t="shared" si="2"/>
        <v>0</v>
      </c>
      <c r="I12" s="188">
        <f t="shared" si="0"/>
        <v>0</v>
      </c>
      <c r="J12" s="189">
        <f t="shared" si="3"/>
        <v>0</v>
      </c>
      <c r="K12" s="183">
        <f t="shared" ca="1" si="4"/>
        <v>0</v>
      </c>
      <c r="L12" s="73">
        <f ca="1">(WEEKDAY(B12)=1)*SUM(OFFSET(H12,,,-MIN(ROWS($3:12),7)))</f>
        <v>0</v>
      </c>
      <c r="M12" s="68">
        <f t="shared" ca="1" si="5"/>
        <v>0</v>
      </c>
      <c r="N12" s="69">
        <f t="shared" ca="1" si="6"/>
        <v>0</v>
      </c>
      <c r="O12" s="74">
        <f t="shared" ca="1" si="7"/>
        <v>0</v>
      </c>
      <c r="P12" s="136"/>
    </row>
    <row r="13" spans="1:18" ht="15" x14ac:dyDescent="0.25">
      <c r="A13" s="255"/>
      <c r="B13" s="185">
        <f t="shared" si="1"/>
        <v>43629</v>
      </c>
      <c r="C13" s="186"/>
      <c r="D13" s="200"/>
      <c r="E13" s="201"/>
      <c r="F13" s="201"/>
      <c r="G13" s="202"/>
      <c r="H13" s="187">
        <f t="shared" si="2"/>
        <v>0</v>
      </c>
      <c r="I13" s="188">
        <f t="shared" si="0"/>
        <v>0</v>
      </c>
      <c r="J13" s="189">
        <f t="shared" si="3"/>
        <v>0</v>
      </c>
      <c r="K13" s="183">
        <f t="shared" ca="1" si="4"/>
        <v>0</v>
      </c>
      <c r="L13" s="73">
        <f ca="1">(WEEKDAY(B13)=1)*SUM(OFFSET(H13,,,-MIN(ROWS($3:13),7)))</f>
        <v>0</v>
      </c>
      <c r="M13" s="68">
        <f t="shared" ca="1" si="5"/>
        <v>0</v>
      </c>
      <c r="N13" s="69">
        <f t="shared" ca="1" si="6"/>
        <v>0</v>
      </c>
      <c r="O13" s="74">
        <f t="shared" ca="1" si="7"/>
        <v>0</v>
      </c>
      <c r="P13" s="136"/>
    </row>
    <row r="14" spans="1:18" ht="15" x14ac:dyDescent="0.25">
      <c r="A14" s="255"/>
      <c r="B14" s="185">
        <f t="shared" si="1"/>
        <v>43630</v>
      </c>
      <c r="C14" s="186"/>
      <c r="D14" s="200"/>
      <c r="E14" s="201"/>
      <c r="F14" s="201"/>
      <c r="G14" s="202"/>
      <c r="H14" s="187">
        <f t="shared" si="2"/>
        <v>0</v>
      </c>
      <c r="I14" s="188">
        <f t="shared" si="0"/>
        <v>0</v>
      </c>
      <c r="J14" s="189">
        <f t="shared" si="3"/>
        <v>0</v>
      </c>
      <c r="K14" s="183">
        <f t="shared" ca="1" si="4"/>
        <v>0</v>
      </c>
      <c r="L14" s="73">
        <f ca="1">(WEEKDAY(B14)=1)*SUM(OFFSET(H14,,,-MIN(ROWS($3:14),7)))</f>
        <v>0</v>
      </c>
      <c r="M14" s="68">
        <f t="shared" ca="1" si="5"/>
        <v>0</v>
      </c>
      <c r="N14" s="69">
        <f t="shared" ca="1" si="6"/>
        <v>0</v>
      </c>
      <c r="O14" s="74">
        <f t="shared" ca="1" si="7"/>
        <v>0</v>
      </c>
      <c r="P14" s="136"/>
    </row>
    <row r="15" spans="1:18" ht="15.75" thickBot="1" x14ac:dyDescent="0.3">
      <c r="A15" s="255"/>
      <c r="B15" s="185">
        <f t="shared" si="1"/>
        <v>43631</v>
      </c>
      <c r="C15" s="190"/>
      <c r="D15" s="203"/>
      <c r="E15" s="204"/>
      <c r="F15" s="204"/>
      <c r="G15" s="205"/>
      <c r="H15" s="191">
        <f t="shared" si="2"/>
        <v>0</v>
      </c>
      <c r="I15" s="192">
        <f t="shared" si="0"/>
        <v>0</v>
      </c>
      <c r="J15" s="193">
        <f t="shared" si="3"/>
        <v>0</v>
      </c>
      <c r="K15" s="194">
        <f t="shared" ca="1" si="4"/>
        <v>0</v>
      </c>
      <c r="L15" s="79">
        <f ca="1">(WEEKDAY(B15)=1)*SUM(OFFSET(H15,,,-MIN(ROWS($3:15),7)))</f>
        <v>0</v>
      </c>
      <c r="M15" s="80">
        <f t="shared" ca="1" si="5"/>
        <v>0</v>
      </c>
      <c r="N15" s="81">
        <f t="shared" ca="1" si="6"/>
        <v>0</v>
      </c>
      <c r="O15" s="82">
        <f t="shared" ca="1" si="7"/>
        <v>0</v>
      </c>
      <c r="P15" s="135" t="str">
        <f>IF(H15&lt;&gt;0,"ASTREINTE","")</f>
        <v/>
      </c>
    </row>
    <row r="16" spans="1:18" ht="16.5" thickTop="1" thickBot="1" x14ac:dyDescent="0.3">
      <c r="A16" s="255"/>
      <c r="B16" s="196">
        <f t="shared" si="1"/>
        <v>43632</v>
      </c>
      <c r="C16" s="197"/>
      <c r="D16" s="206"/>
      <c r="E16" s="207"/>
      <c r="F16" s="207"/>
      <c r="G16" s="208"/>
      <c r="H16" s="241">
        <f t="shared" si="2"/>
        <v>0</v>
      </c>
      <c r="I16" s="242">
        <f t="shared" si="0"/>
        <v>0</v>
      </c>
      <c r="J16" s="243">
        <f t="shared" si="3"/>
        <v>0</v>
      </c>
      <c r="K16" s="244">
        <f t="shared" ca="1" si="4"/>
        <v>0</v>
      </c>
      <c r="L16" s="86">
        <f ca="1">(WEEKDAY(B16)=1)*SUM(OFFSET(H16,,,-MIN(ROWS($3:16),7)))</f>
        <v>0</v>
      </c>
      <c r="M16" s="87">
        <f t="shared" ca="1" si="5"/>
        <v>0</v>
      </c>
      <c r="N16" s="88">
        <f t="shared" ca="1" si="6"/>
        <v>0</v>
      </c>
      <c r="O16" s="89">
        <f t="shared" ca="1" si="7"/>
        <v>0</v>
      </c>
      <c r="P16" s="135" t="str">
        <f>IF(H16&lt;&gt;0,"ASTREINTE","")</f>
        <v/>
      </c>
    </row>
    <row r="17" spans="1:16" ht="15.75" thickTop="1" x14ac:dyDescent="0.25">
      <c r="A17" s="38"/>
      <c r="B17" s="175">
        <f t="shared" si="1"/>
        <v>43633</v>
      </c>
      <c r="C17" s="210"/>
      <c r="D17" s="211"/>
      <c r="E17" s="212"/>
      <c r="F17" s="212"/>
      <c r="G17" s="213"/>
      <c r="H17" s="187">
        <f t="shared" si="2"/>
        <v>0</v>
      </c>
      <c r="I17" s="188">
        <f t="shared" si="0"/>
        <v>0</v>
      </c>
      <c r="J17" s="189">
        <f t="shared" si="3"/>
        <v>0</v>
      </c>
      <c r="K17" s="183">
        <f t="shared" ca="1" si="4"/>
        <v>0</v>
      </c>
      <c r="L17" s="59">
        <f ca="1">(WEEKDAY(B17)=1)*SUM(OFFSET(H17,,,-MIN(ROWS($3:17),7)))</f>
        <v>0</v>
      </c>
      <c r="M17" s="68">
        <f t="shared" ca="1" si="5"/>
        <v>0</v>
      </c>
      <c r="N17" s="69">
        <f t="shared" ca="1" si="6"/>
        <v>0</v>
      </c>
      <c r="O17" s="74">
        <f t="shared" ca="1" si="7"/>
        <v>0</v>
      </c>
      <c r="P17" s="136"/>
    </row>
    <row r="18" spans="1:16" ht="15" x14ac:dyDescent="0.25">
      <c r="A18" s="38"/>
      <c r="B18" s="185">
        <f t="shared" si="1"/>
        <v>43634</v>
      </c>
      <c r="C18" s="190"/>
      <c r="D18" s="203"/>
      <c r="E18" s="204"/>
      <c r="F18" s="204"/>
      <c r="G18" s="205"/>
      <c r="H18" s="187">
        <f t="shared" si="2"/>
        <v>0</v>
      </c>
      <c r="I18" s="188">
        <f t="shared" si="0"/>
        <v>0</v>
      </c>
      <c r="J18" s="189">
        <f t="shared" si="3"/>
        <v>0</v>
      </c>
      <c r="K18" s="183">
        <f t="shared" ca="1" si="4"/>
        <v>0</v>
      </c>
      <c r="L18" s="73">
        <f ca="1">(WEEKDAY(B18)=1)*SUM(OFFSET(H18,,,-MIN(ROWS($3:18),7)))</f>
        <v>0</v>
      </c>
      <c r="M18" s="68">
        <f t="shared" ca="1" si="5"/>
        <v>0</v>
      </c>
      <c r="N18" s="69">
        <f t="shared" ca="1" si="6"/>
        <v>0</v>
      </c>
      <c r="O18" s="74">
        <f t="shared" ca="1" si="7"/>
        <v>0</v>
      </c>
      <c r="P18" s="136"/>
    </row>
    <row r="19" spans="1:16" ht="15" x14ac:dyDescent="0.25">
      <c r="A19" s="38"/>
      <c r="B19" s="185">
        <f t="shared" si="1"/>
        <v>43635</v>
      </c>
      <c r="C19" s="190"/>
      <c r="D19" s="203"/>
      <c r="E19" s="204"/>
      <c r="F19" s="204"/>
      <c r="G19" s="205"/>
      <c r="H19" s="187">
        <f t="shared" si="2"/>
        <v>0</v>
      </c>
      <c r="I19" s="188">
        <f t="shared" si="0"/>
        <v>0</v>
      </c>
      <c r="J19" s="189">
        <f t="shared" si="3"/>
        <v>0</v>
      </c>
      <c r="K19" s="183">
        <f t="shared" ca="1" si="4"/>
        <v>0</v>
      </c>
      <c r="L19" s="73">
        <f ca="1">(WEEKDAY(B19)=1)*SUM(OFFSET(H19,,,-MIN(ROWS($3:19),7)))</f>
        <v>0</v>
      </c>
      <c r="M19" s="68">
        <f t="shared" ca="1" si="5"/>
        <v>0</v>
      </c>
      <c r="N19" s="69">
        <f t="shared" ca="1" si="6"/>
        <v>0</v>
      </c>
      <c r="O19" s="74">
        <f t="shared" ca="1" si="7"/>
        <v>0</v>
      </c>
      <c r="P19" s="136"/>
    </row>
    <row r="20" spans="1:16" ht="15" x14ac:dyDescent="0.25">
      <c r="A20" s="38"/>
      <c r="B20" s="185">
        <f t="shared" si="1"/>
        <v>43636</v>
      </c>
      <c r="C20" s="190"/>
      <c r="D20" s="203"/>
      <c r="E20" s="204"/>
      <c r="F20" s="204"/>
      <c r="G20" s="205"/>
      <c r="H20" s="187">
        <f t="shared" si="2"/>
        <v>0</v>
      </c>
      <c r="I20" s="188">
        <f t="shared" si="0"/>
        <v>0</v>
      </c>
      <c r="J20" s="189">
        <f t="shared" si="3"/>
        <v>0</v>
      </c>
      <c r="K20" s="183">
        <f t="shared" ca="1" si="4"/>
        <v>0</v>
      </c>
      <c r="L20" s="73">
        <f ca="1">(WEEKDAY(B20)=1)*SUM(OFFSET(H20,,,-MIN(ROWS($3:20),7)))</f>
        <v>0</v>
      </c>
      <c r="M20" s="68">
        <f t="shared" ca="1" si="5"/>
        <v>0</v>
      </c>
      <c r="N20" s="69">
        <f t="shared" ca="1" si="6"/>
        <v>0</v>
      </c>
      <c r="O20" s="74">
        <f t="shared" ca="1" si="7"/>
        <v>0</v>
      </c>
      <c r="P20" s="136"/>
    </row>
    <row r="21" spans="1:16" ht="15" x14ac:dyDescent="0.25">
      <c r="A21" s="38"/>
      <c r="B21" s="185">
        <f t="shared" si="1"/>
        <v>43637</v>
      </c>
      <c r="C21" s="190"/>
      <c r="D21" s="203"/>
      <c r="E21" s="204"/>
      <c r="F21" s="204"/>
      <c r="G21" s="205"/>
      <c r="H21" s="187">
        <f t="shared" si="2"/>
        <v>0</v>
      </c>
      <c r="I21" s="188">
        <f t="shared" si="0"/>
        <v>0</v>
      </c>
      <c r="J21" s="189">
        <f t="shared" si="3"/>
        <v>0</v>
      </c>
      <c r="K21" s="183">
        <f t="shared" ca="1" si="4"/>
        <v>0</v>
      </c>
      <c r="L21" s="73">
        <f ca="1">(WEEKDAY(B21)=1)*SUM(OFFSET(H21,,,-MIN(ROWS($3:21),7)))</f>
        <v>0</v>
      </c>
      <c r="M21" s="68">
        <f t="shared" ca="1" si="5"/>
        <v>0</v>
      </c>
      <c r="N21" s="69">
        <f t="shared" ca="1" si="6"/>
        <v>0</v>
      </c>
      <c r="O21" s="74">
        <f t="shared" ca="1" si="7"/>
        <v>0</v>
      </c>
      <c r="P21" s="136"/>
    </row>
    <row r="22" spans="1:16" ht="15.75" thickBot="1" x14ac:dyDescent="0.3">
      <c r="A22" s="38"/>
      <c r="B22" s="185">
        <f t="shared" si="1"/>
        <v>43638</v>
      </c>
      <c r="C22" s="190"/>
      <c r="D22" s="203"/>
      <c r="E22" s="204"/>
      <c r="F22" s="204"/>
      <c r="G22" s="205"/>
      <c r="H22" s="191">
        <f t="shared" si="2"/>
        <v>0</v>
      </c>
      <c r="I22" s="192">
        <f t="shared" si="0"/>
        <v>0</v>
      </c>
      <c r="J22" s="193">
        <f t="shared" si="3"/>
        <v>0</v>
      </c>
      <c r="K22" s="194">
        <f t="shared" ca="1" si="4"/>
        <v>0</v>
      </c>
      <c r="L22" s="79">
        <f ca="1">(WEEKDAY(B22)=1)*SUM(OFFSET(H22,,,-MIN(ROWS($3:22),7)))</f>
        <v>0</v>
      </c>
      <c r="M22" s="80">
        <f t="shared" ca="1" si="5"/>
        <v>0</v>
      </c>
      <c r="N22" s="81">
        <f t="shared" ca="1" si="6"/>
        <v>0</v>
      </c>
      <c r="O22" s="82">
        <f t="shared" ca="1" si="7"/>
        <v>0</v>
      </c>
      <c r="P22" s="135" t="str">
        <f>IF(H22&lt;&gt;0,"ASTREINTE","")</f>
        <v/>
      </c>
    </row>
    <row r="23" spans="1:16" ht="16.5" thickTop="1" thickBot="1" x14ac:dyDescent="0.3">
      <c r="A23" s="38"/>
      <c r="B23" s="196">
        <f t="shared" si="1"/>
        <v>43639</v>
      </c>
      <c r="C23" s="197"/>
      <c r="D23" s="198"/>
      <c r="E23" s="199"/>
      <c r="F23" s="199"/>
      <c r="G23" s="217"/>
      <c r="H23" s="241">
        <f t="shared" si="2"/>
        <v>0</v>
      </c>
      <c r="I23" s="242">
        <f t="shared" si="0"/>
        <v>0</v>
      </c>
      <c r="J23" s="243">
        <f t="shared" si="3"/>
        <v>0</v>
      </c>
      <c r="K23" s="245">
        <f t="shared" ca="1" si="4"/>
        <v>0</v>
      </c>
      <c r="L23" s="86">
        <f ca="1">(WEEKDAY(B23)=1)*SUM(OFFSET(H23,,,-MIN(ROWS($3:23),7)))</f>
        <v>0</v>
      </c>
      <c r="M23" s="87">
        <f t="shared" ca="1" si="5"/>
        <v>0</v>
      </c>
      <c r="N23" s="88">
        <f t="shared" ca="1" si="6"/>
        <v>0</v>
      </c>
      <c r="O23" s="89">
        <f t="shared" ca="1" si="7"/>
        <v>0</v>
      </c>
      <c r="P23" s="135" t="str">
        <f>IF(H23&lt;&gt;0,"ASTREINTE","")</f>
        <v/>
      </c>
    </row>
    <row r="24" spans="1:16" ht="15.75" thickTop="1" x14ac:dyDescent="0.25">
      <c r="A24" s="38"/>
      <c r="B24" s="175">
        <f t="shared" si="1"/>
        <v>43640</v>
      </c>
      <c r="C24" s="210"/>
      <c r="D24" s="218"/>
      <c r="E24" s="219"/>
      <c r="F24" s="219"/>
      <c r="G24" s="220"/>
      <c r="H24" s="187">
        <f t="shared" si="2"/>
        <v>0</v>
      </c>
      <c r="I24" s="188">
        <f t="shared" si="0"/>
        <v>0</v>
      </c>
      <c r="J24" s="189">
        <f t="shared" si="3"/>
        <v>0</v>
      </c>
      <c r="K24" s="183">
        <f t="shared" ca="1" si="4"/>
        <v>0</v>
      </c>
      <c r="L24" s="59">
        <f ca="1">(WEEKDAY(B24)=1)*SUM(OFFSET(H24,,,-MIN(ROWS($3:24),7)))</f>
        <v>0</v>
      </c>
      <c r="M24" s="68">
        <f t="shared" ca="1" si="5"/>
        <v>0</v>
      </c>
      <c r="N24" s="69">
        <f t="shared" ca="1" si="6"/>
        <v>0</v>
      </c>
      <c r="O24" s="74">
        <f t="shared" ca="1" si="7"/>
        <v>0</v>
      </c>
      <c r="P24" s="136"/>
    </row>
    <row r="25" spans="1:16" ht="15" x14ac:dyDescent="0.25">
      <c r="A25" s="38"/>
      <c r="B25" s="185">
        <f t="shared" si="1"/>
        <v>43641</v>
      </c>
      <c r="C25" s="190"/>
      <c r="D25" s="214"/>
      <c r="E25" s="215"/>
      <c r="F25" s="215"/>
      <c r="G25" s="216"/>
      <c r="H25" s="187">
        <f t="shared" si="2"/>
        <v>0</v>
      </c>
      <c r="I25" s="188">
        <f t="shared" si="0"/>
        <v>0</v>
      </c>
      <c r="J25" s="189">
        <f t="shared" si="3"/>
        <v>0</v>
      </c>
      <c r="K25" s="183">
        <f t="shared" ca="1" si="4"/>
        <v>0</v>
      </c>
      <c r="L25" s="73">
        <f ca="1">(WEEKDAY(B25)=1)*SUM(OFFSET(H25,,,-MIN(ROWS($3:25),7)))</f>
        <v>0</v>
      </c>
      <c r="M25" s="68">
        <f t="shared" ca="1" si="5"/>
        <v>0</v>
      </c>
      <c r="N25" s="69">
        <f t="shared" ca="1" si="6"/>
        <v>0</v>
      </c>
      <c r="O25" s="74">
        <f t="shared" ca="1" si="7"/>
        <v>0</v>
      </c>
      <c r="P25" s="136"/>
    </row>
    <row r="26" spans="1:16" ht="15" x14ac:dyDescent="0.25">
      <c r="A26" s="38"/>
      <c r="B26" s="185">
        <f t="shared" si="1"/>
        <v>43642</v>
      </c>
      <c r="C26" s="190"/>
      <c r="D26" s="214"/>
      <c r="E26" s="215"/>
      <c r="F26" s="215"/>
      <c r="G26" s="216"/>
      <c r="H26" s="187">
        <f t="shared" si="2"/>
        <v>0</v>
      </c>
      <c r="I26" s="188">
        <f t="shared" si="0"/>
        <v>0</v>
      </c>
      <c r="J26" s="189">
        <f t="shared" si="3"/>
        <v>0</v>
      </c>
      <c r="K26" s="183">
        <f t="shared" ca="1" si="4"/>
        <v>0</v>
      </c>
      <c r="L26" s="73">
        <f ca="1">(WEEKDAY(B26)=1)*SUM(OFFSET(H26,,,-MIN(ROWS($3:26),7)))</f>
        <v>0</v>
      </c>
      <c r="M26" s="68">
        <f t="shared" ca="1" si="5"/>
        <v>0</v>
      </c>
      <c r="N26" s="69">
        <f t="shared" ca="1" si="6"/>
        <v>0</v>
      </c>
      <c r="O26" s="74">
        <f t="shared" ca="1" si="7"/>
        <v>0</v>
      </c>
      <c r="P26" s="136"/>
    </row>
    <row r="27" spans="1:16" ht="15" x14ac:dyDescent="0.25">
      <c r="A27" s="38"/>
      <c r="B27" s="185">
        <f t="shared" si="1"/>
        <v>43643</v>
      </c>
      <c r="C27" s="190"/>
      <c r="D27" s="214"/>
      <c r="E27" s="215"/>
      <c r="F27" s="215"/>
      <c r="G27" s="216"/>
      <c r="H27" s="187">
        <f t="shared" si="2"/>
        <v>0</v>
      </c>
      <c r="I27" s="188">
        <f t="shared" si="0"/>
        <v>0</v>
      </c>
      <c r="J27" s="189">
        <f t="shared" si="3"/>
        <v>0</v>
      </c>
      <c r="K27" s="183">
        <f t="shared" ca="1" si="4"/>
        <v>0</v>
      </c>
      <c r="L27" s="73">
        <f ca="1">(WEEKDAY(B27)=1)*SUM(OFFSET(H27,,,-MIN(ROWS($3:27),7)))</f>
        <v>0</v>
      </c>
      <c r="M27" s="68">
        <f t="shared" ca="1" si="5"/>
        <v>0</v>
      </c>
      <c r="N27" s="69">
        <f t="shared" ca="1" si="6"/>
        <v>0</v>
      </c>
      <c r="O27" s="74">
        <f t="shared" ca="1" si="7"/>
        <v>0</v>
      </c>
      <c r="P27" s="136"/>
    </row>
    <row r="28" spans="1:16" ht="15" x14ac:dyDescent="0.25">
      <c r="A28" s="38"/>
      <c r="B28" s="185">
        <f t="shared" si="1"/>
        <v>43644</v>
      </c>
      <c r="C28" s="190"/>
      <c r="D28" s="214"/>
      <c r="E28" s="215"/>
      <c r="F28" s="215"/>
      <c r="G28" s="216"/>
      <c r="H28" s="187">
        <f t="shared" si="2"/>
        <v>0</v>
      </c>
      <c r="I28" s="188">
        <f t="shared" si="0"/>
        <v>0</v>
      </c>
      <c r="J28" s="189">
        <f t="shared" si="3"/>
        <v>0</v>
      </c>
      <c r="K28" s="183">
        <f t="shared" ca="1" si="4"/>
        <v>0</v>
      </c>
      <c r="L28" s="73">
        <f ca="1">(WEEKDAY(B28)=1)*SUM(OFFSET(H28,,,-MIN(ROWS($3:28),7)))</f>
        <v>0</v>
      </c>
      <c r="M28" s="68">
        <f t="shared" ca="1" si="5"/>
        <v>0</v>
      </c>
      <c r="N28" s="69">
        <f t="shared" ca="1" si="6"/>
        <v>0</v>
      </c>
      <c r="O28" s="74">
        <f t="shared" ca="1" si="7"/>
        <v>0</v>
      </c>
      <c r="P28" s="136"/>
    </row>
    <row r="29" spans="1:16" ht="15.75" thickBot="1" x14ac:dyDescent="0.3">
      <c r="A29" s="38"/>
      <c r="B29" s="185">
        <f t="shared" si="1"/>
        <v>43645</v>
      </c>
      <c r="C29" s="190"/>
      <c r="D29" s="214"/>
      <c r="E29" s="215"/>
      <c r="F29" s="215"/>
      <c r="G29" s="216"/>
      <c r="H29" s="191">
        <f t="shared" si="2"/>
        <v>0</v>
      </c>
      <c r="I29" s="192">
        <f t="shared" si="0"/>
        <v>0</v>
      </c>
      <c r="J29" s="193">
        <f t="shared" si="3"/>
        <v>0</v>
      </c>
      <c r="K29" s="194">
        <f t="shared" ca="1" si="4"/>
        <v>0</v>
      </c>
      <c r="L29" s="79">
        <f ca="1">(WEEKDAY(B29)=1)*SUM(OFFSET(H29,,,-MIN(ROWS($3:29),7)))</f>
        <v>0</v>
      </c>
      <c r="M29" s="80">
        <f t="shared" ca="1" si="5"/>
        <v>0</v>
      </c>
      <c r="N29" s="81">
        <f t="shared" ca="1" si="6"/>
        <v>0</v>
      </c>
      <c r="O29" s="82">
        <f t="shared" ca="1" si="7"/>
        <v>0</v>
      </c>
      <c r="P29" s="135" t="str">
        <f>IF(H29&lt;&gt;0,"ASTREINTE","")</f>
        <v/>
      </c>
    </row>
    <row r="30" spans="1:16" ht="16.5" thickTop="1" thickBot="1" x14ac:dyDescent="0.3">
      <c r="A30" s="38"/>
      <c r="B30" s="196">
        <f t="shared" si="1"/>
        <v>43646</v>
      </c>
      <c r="C30" s="197"/>
      <c r="D30" s="198"/>
      <c r="E30" s="199"/>
      <c r="F30" s="199"/>
      <c r="G30" s="217"/>
      <c r="H30" s="241">
        <f t="shared" si="2"/>
        <v>0</v>
      </c>
      <c r="I30" s="242">
        <f t="shared" si="0"/>
        <v>0</v>
      </c>
      <c r="J30" s="243">
        <f t="shared" si="3"/>
        <v>0</v>
      </c>
      <c r="K30" s="245">
        <f t="shared" ca="1" si="4"/>
        <v>0</v>
      </c>
      <c r="L30" s="86">
        <f ca="1">(WEEKDAY(B30)=1)*SUM(OFFSET(H30,,,-MIN(ROWS($3:30),7)))</f>
        <v>0</v>
      </c>
      <c r="M30" s="87">
        <f t="shared" ca="1" si="5"/>
        <v>0</v>
      </c>
      <c r="N30" s="88">
        <f t="shared" ca="1" si="6"/>
        <v>0</v>
      </c>
      <c r="O30" s="89">
        <f t="shared" ca="1" si="7"/>
        <v>0</v>
      </c>
      <c r="P30" s="135" t="str">
        <f>IF(H30&lt;&gt;0,"ASTREINTE","")</f>
        <v/>
      </c>
    </row>
    <row r="31" spans="1:16" ht="15.75" thickTop="1" x14ac:dyDescent="0.25">
      <c r="A31" s="38"/>
      <c r="B31" s="175">
        <f t="shared" si="1"/>
        <v>43647</v>
      </c>
      <c r="C31" s="210"/>
      <c r="D31" s="218"/>
      <c r="E31" s="219"/>
      <c r="F31" s="219"/>
      <c r="G31" s="220"/>
      <c r="H31" s="187">
        <f t="shared" si="2"/>
        <v>0</v>
      </c>
      <c r="I31" s="188">
        <f t="shared" si="0"/>
        <v>0</v>
      </c>
      <c r="J31" s="189">
        <f t="shared" si="3"/>
        <v>0</v>
      </c>
      <c r="K31" s="183">
        <f t="shared" ca="1" si="4"/>
        <v>0</v>
      </c>
      <c r="L31" s="59">
        <f ca="1">(WEEKDAY(B31)=1)*SUM(OFFSET(H31,,,-MIN(ROWS($3:31),7)))</f>
        <v>0</v>
      </c>
      <c r="M31" s="68">
        <f t="shared" ca="1" si="5"/>
        <v>0</v>
      </c>
      <c r="N31" s="69">
        <f t="shared" ca="1" si="6"/>
        <v>0</v>
      </c>
      <c r="O31" s="74">
        <f t="shared" ca="1" si="7"/>
        <v>0</v>
      </c>
      <c r="P31" s="135"/>
    </row>
    <row r="32" spans="1:16" ht="15" x14ac:dyDescent="0.25">
      <c r="A32" s="38"/>
      <c r="B32" s="185">
        <f t="shared" si="1"/>
        <v>43648</v>
      </c>
      <c r="C32" s="190"/>
      <c r="D32" s="214"/>
      <c r="E32" s="215"/>
      <c r="F32" s="215"/>
      <c r="G32" s="216"/>
      <c r="H32" s="187">
        <f t="shared" si="2"/>
        <v>0</v>
      </c>
      <c r="I32" s="188">
        <f t="shared" si="0"/>
        <v>0</v>
      </c>
      <c r="J32" s="189">
        <f t="shared" si="3"/>
        <v>0</v>
      </c>
      <c r="K32" s="183">
        <f t="shared" ca="1" si="4"/>
        <v>0</v>
      </c>
      <c r="L32" s="73">
        <f ca="1">(WEEKDAY(B32)=1)*SUM(OFFSET(H32,,,-MIN(ROWS($3:32),7)))</f>
        <v>0</v>
      </c>
      <c r="M32" s="68">
        <f t="shared" ca="1" si="5"/>
        <v>0</v>
      </c>
      <c r="N32" s="69">
        <f t="shared" ca="1" si="6"/>
        <v>0</v>
      </c>
      <c r="O32" s="74">
        <f t="shared" ca="1" si="7"/>
        <v>0</v>
      </c>
      <c r="P32" s="136"/>
    </row>
    <row r="33" spans="1:16" ht="15" x14ac:dyDescent="0.25">
      <c r="A33" s="38"/>
      <c r="B33" s="185">
        <f t="shared" si="1"/>
        <v>43649</v>
      </c>
      <c r="C33" s="190"/>
      <c r="D33" s="214"/>
      <c r="E33" s="215"/>
      <c r="F33" s="215"/>
      <c r="G33" s="216"/>
      <c r="H33" s="187">
        <f t="shared" si="2"/>
        <v>0</v>
      </c>
      <c r="I33" s="188">
        <f t="shared" si="0"/>
        <v>0</v>
      </c>
      <c r="J33" s="189">
        <f t="shared" si="3"/>
        <v>0</v>
      </c>
      <c r="K33" s="183">
        <f t="shared" ca="1" si="4"/>
        <v>0</v>
      </c>
      <c r="L33" s="73">
        <f ca="1">(WEEKDAY(B33)=1)*SUM(OFFSET(H33,,,-MIN(ROWS($3:33),7)))</f>
        <v>0</v>
      </c>
      <c r="M33" s="68">
        <f t="shared" ca="1" si="5"/>
        <v>0</v>
      </c>
      <c r="N33" s="69">
        <f t="shared" ca="1" si="6"/>
        <v>0</v>
      </c>
      <c r="O33" s="74">
        <f t="shared" ca="1" si="7"/>
        <v>0</v>
      </c>
      <c r="P33" s="136"/>
    </row>
    <row r="34" spans="1:16" ht="15" x14ac:dyDescent="0.25">
      <c r="A34" s="38"/>
      <c r="B34" s="185">
        <f t="shared" si="1"/>
        <v>43650</v>
      </c>
      <c r="C34" s="190"/>
      <c r="D34" s="214"/>
      <c r="E34" s="215"/>
      <c r="F34" s="215"/>
      <c r="G34" s="216"/>
      <c r="H34" s="187">
        <f t="shared" si="2"/>
        <v>0</v>
      </c>
      <c r="I34" s="188">
        <f t="shared" si="0"/>
        <v>0</v>
      </c>
      <c r="J34" s="189">
        <f t="shared" si="3"/>
        <v>0</v>
      </c>
      <c r="K34" s="183">
        <f t="shared" ca="1" si="4"/>
        <v>0</v>
      </c>
      <c r="L34" s="73">
        <f ca="1">(WEEKDAY(B34)=1)*SUM(OFFSET(H34,,,-MIN(ROWS($3:34),7)))</f>
        <v>0</v>
      </c>
      <c r="M34" s="68">
        <f t="shared" ca="1" si="5"/>
        <v>0</v>
      </c>
      <c r="N34" s="69">
        <f t="shared" ca="1" si="6"/>
        <v>0</v>
      </c>
      <c r="O34" s="74">
        <f t="shared" ca="1" si="7"/>
        <v>0</v>
      </c>
      <c r="P34" s="136"/>
    </row>
    <row r="35" spans="1:16" ht="15" x14ac:dyDescent="0.25">
      <c r="A35" s="38"/>
      <c r="B35" s="185">
        <f t="shared" si="1"/>
        <v>43651</v>
      </c>
      <c r="C35" s="190"/>
      <c r="D35" s="214"/>
      <c r="E35" s="215"/>
      <c r="F35" s="215"/>
      <c r="G35" s="216"/>
      <c r="H35" s="187">
        <f t="shared" si="2"/>
        <v>0</v>
      </c>
      <c r="I35" s="188">
        <f t="shared" si="0"/>
        <v>0</v>
      </c>
      <c r="J35" s="189">
        <f t="shared" si="3"/>
        <v>0</v>
      </c>
      <c r="K35" s="183">
        <f t="shared" ca="1" si="4"/>
        <v>0</v>
      </c>
      <c r="L35" s="73">
        <f ca="1">(WEEKDAY(B35)=1)*SUM(OFFSET(H35,,,-MIN(ROWS($3:35),7)))</f>
        <v>0</v>
      </c>
      <c r="M35" s="68">
        <f t="shared" ca="1" si="5"/>
        <v>0</v>
      </c>
      <c r="N35" s="69">
        <f t="shared" ca="1" si="6"/>
        <v>0</v>
      </c>
      <c r="O35" s="74">
        <f t="shared" ca="1" si="7"/>
        <v>0</v>
      </c>
      <c r="P35" s="136"/>
    </row>
    <row r="36" spans="1:16" ht="15.75" thickBot="1" x14ac:dyDescent="0.3">
      <c r="A36" s="38"/>
      <c r="B36" s="185">
        <f t="shared" si="1"/>
        <v>43652</v>
      </c>
      <c r="C36" s="190"/>
      <c r="D36" s="214"/>
      <c r="E36" s="215"/>
      <c r="F36" s="215"/>
      <c r="G36" s="216"/>
      <c r="H36" s="191">
        <f t="shared" si="2"/>
        <v>0</v>
      </c>
      <c r="I36" s="192">
        <f t="shared" si="0"/>
        <v>0</v>
      </c>
      <c r="J36" s="193">
        <f t="shared" si="3"/>
        <v>0</v>
      </c>
      <c r="K36" s="194">
        <f t="shared" ca="1" si="4"/>
        <v>0</v>
      </c>
      <c r="L36" s="79">
        <f ca="1">(WEEKDAY(B36)=1)*SUM(OFFSET(H36,,,-MIN(ROWS($3:36),7)))</f>
        <v>0</v>
      </c>
      <c r="M36" s="80">
        <f t="shared" ca="1" si="5"/>
        <v>0</v>
      </c>
      <c r="N36" s="81">
        <f t="shared" ca="1" si="6"/>
        <v>0</v>
      </c>
      <c r="O36" s="99">
        <f t="shared" ca="1" si="7"/>
        <v>0</v>
      </c>
      <c r="P36" s="135" t="str">
        <f>IF(H36&lt;&gt;0,"ASTREINTE","")</f>
        <v/>
      </c>
    </row>
    <row r="37" spans="1:16" ht="16.5" thickTop="1" thickBot="1" x14ac:dyDescent="0.3">
      <c r="A37" s="38"/>
      <c r="B37" s="221">
        <f t="shared" si="1"/>
        <v>43653</v>
      </c>
      <c r="C37" s="190"/>
      <c r="D37" s="214"/>
      <c r="E37" s="215"/>
      <c r="F37" s="215"/>
      <c r="G37" s="216"/>
      <c r="H37" s="241">
        <f t="shared" si="2"/>
        <v>0</v>
      </c>
      <c r="I37" s="242">
        <f t="shared" si="0"/>
        <v>0</v>
      </c>
      <c r="J37" s="243">
        <f t="shared" si="3"/>
        <v>0</v>
      </c>
      <c r="K37" s="245">
        <f t="shared" ca="1" si="4"/>
        <v>0</v>
      </c>
      <c r="L37" s="86">
        <f ca="1">(WEEKDAY(B37)=1)*SUM(OFFSET(H37,,,-MIN(ROWS($3:37),7)))</f>
        <v>0</v>
      </c>
      <c r="M37" s="87">
        <f t="shared" ca="1" si="5"/>
        <v>0</v>
      </c>
      <c r="N37" s="88">
        <f t="shared" ca="1" si="6"/>
        <v>0</v>
      </c>
      <c r="O37" s="89">
        <f t="shared" ca="1" si="7"/>
        <v>0</v>
      </c>
      <c r="P37" s="135" t="str">
        <f>IF(H37&lt;&gt;0,"ASTREINTE","")</f>
        <v/>
      </c>
    </row>
    <row r="38" spans="1:16" ht="16.5" thickTop="1" thickBot="1" x14ac:dyDescent="0.3">
      <c r="A38" s="38"/>
      <c r="B38" s="22" t="s">
        <v>12</v>
      </c>
      <c r="C38" s="100"/>
      <c r="D38" s="100"/>
      <c r="E38" s="100"/>
      <c r="F38" s="100"/>
      <c r="G38" s="100"/>
      <c r="H38" s="101">
        <f t="shared" ref="H38:O38" si="8">SUM(H3:H37)</f>
        <v>0</v>
      </c>
      <c r="I38" s="101">
        <f t="shared" si="8"/>
        <v>0</v>
      </c>
      <c r="J38" s="101">
        <f t="shared" si="8"/>
        <v>0</v>
      </c>
      <c r="K38" s="170">
        <f ca="1">SUMIFS(K3:K37,C3:C37,"")</f>
        <v>0</v>
      </c>
      <c r="L38" s="102">
        <f ca="1">SUM(L3:L37)</f>
        <v>0</v>
      </c>
      <c r="M38" s="102">
        <f t="shared" ca="1" si="8"/>
        <v>0</v>
      </c>
      <c r="N38" s="102">
        <f t="shared" ca="1" si="8"/>
        <v>0</v>
      </c>
      <c r="O38" s="103">
        <f t="shared" ca="1" si="8"/>
        <v>0</v>
      </c>
      <c r="P38" s="137"/>
    </row>
    <row r="39" spans="1:16" ht="14.25" thickTop="1" thickBot="1" x14ac:dyDescent="0.3">
      <c r="A39" s="39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39"/>
      <c r="B40" s="11" t="s">
        <v>13</v>
      </c>
      <c r="C40" s="26"/>
      <c r="D40" s="27"/>
      <c r="E40" s="27"/>
      <c r="F40" s="27"/>
      <c r="G40" s="27"/>
      <c r="H40" s="12">
        <f>H38</f>
        <v>0</v>
      </c>
      <c r="I40" s="250">
        <f>SUM(I38:J38)</f>
        <v>0</v>
      </c>
      <c r="J40" s="251"/>
      <c r="K40" s="28"/>
      <c r="L40" s="12">
        <f ca="1">L38</f>
        <v>0</v>
      </c>
      <c r="M40" s="250">
        <f ca="1">SUM(M38:O38)</f>
        <v>0</v>
      </c>
      <c r="N40" s="252"/>
      <c r="O40" s="253"/>
    </row>
    <row r="41" spans="1:16" ht="13.5" thickTop="1" x14ac:dyDescent="0.25"/>
  </sheetData>
  <mergeCells count="3">
    <mergeCell ref="A3:A16"/>
    <mergeCell ref="I40:J40"/>
    <mergeCell ref="M40:O40"/>
  </mergeCells>
  <conditionalFormatting sqref="A1">
    <cfRule type="expression" dxfId="91" priority="10">
      <formula>WEEKDAY($B1)=1</formula>
    </cfRule>
  </conditionalFormatting>
  <conditionalFormatting sqref="B31:K37">
    <cfRule type="expression" dxfId="90" priority="6">
      <formula>MONTH($B$34)&lt;&gt;MONTH($B$22)</formula>
    </cfRule>
  </conditionalFormatting>
  <conditionalFormatting sqref="B3:K37">
    <cfRule type="expression" dxfId="89" priority="7">
      <formula>WEEKDAY($B3)=1</formula>
    </cfRule>
  </conditionalFormatting>
  <conditionalFormatting sqref="C3:C11 C13:C15 C20:C29 C17:C18 C31:C37">
    <cfRule type="expression" dxfId="88" priority="5">
      <formula>AND(COUNTIF(Fer,B3)=0,C3&lt;&gt;"")</formula>
    </cfRule>
  </conditionalFormatting>
  <conditionalFormatting sqref="B3:C15 B17:C29 B31:C37">
    <cfRule type="expression" dxfId="87" priority="4">
      <formula>COUNTIF(Fer,$B3)</formula>
    </cfRule>
  </conditionalFormatting>
  <conditionalFormatting sqref="B3:K15 B17:K29 B31:K37">
    <cfRule type="expression" dxfId="86" priority="3">
      <formula>NOT(MOD(ROW(),2))</formula>
    </cfRule>
  </conditionalFormatting>
  <conditionalFormatting sqref="P3:P37">
    <cfRule type="expression" dxfId="85" priority="2">
      <formula>WEEKDAY($B3)=1</formula>
    </cfRule>
  </conditionalFormatting>
  <conditionalFormatting sqref="B3:P37">
    <cfRule type="expression" dxfId="84" priority="1">
      <formula>$P3="CONGE"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7" r:id="rId4" name="Button 5">
              <controlPr defaultSize="0" print="0" autoFill="0" autoPict="0" macro="[0]!_xludf.Clear">
                <anchor moveWithCells="1" sizeWithCells="1">
                  <from>
                    <xdr:col>15</xdr:col>
                    <xdr:colOff>47625</xdr:colOff>
                    <xdr:row>0</xdr:row>
                    <xdr:rowOff>38100</xdr:rowOff>
                  </from>
                  <to>
                    <xdr:col>15</xdr:col>
                    <xdr:colOff>714375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41"/>
  <sheetViews>
    <sheetView zoomScale="98" zoomScaleNormal="98" workbookViewId="0">
      <pane xSplit="1" ySplit="2" topLeftCell="B3" activePane="bottomRight" state="frozen"/>
      <selection activeCell="B3" sqref="B3:P37"/>
      <selection pane="topRight" activeCell="B3" sqref="B3:P37"/>
      <selection pane="bottomLeft" activeCell="B3" sqref="B3:P37"/>
      <selection pane="bottomRight" activeCell="K17" sqref="K17"/>
    </sheetView>
  </sheetViews>
  <sheetFormatPr baseColWidth="10" defaultColWidth="11.42578125" defaultRowHeight="12.75" x14ac:dyDescent="0.25"/>
  <cols>
    <col min="1" max="1" width="10.7109375" style="240" bestFit="1" customWidth="1"/>
    <col min="2" max="2" width="18.28515625" style="222" customWidth="1"/>
    <col min="3" max="15" width="11.42578125" style="222" customWidth="1"/>
    <col min="16" max="16" width="11.5703125" style="222" customWidth="1"/>
    <col min="17" max="18" width="9.85546875" style="222" customWidth="1"/>
    <col min="19" max="16384" width="11.42578125" style="222"/>
  </cols>
  <sheetData>
    <row r="1" spans="1:18" ht="39" customHeight="1" thickTop="1" thickBot="1" x14ac:dyDescent="0.3">
      <c r="A1" s="224"/>
      <c r="B1" s="29" t="s">
        <v>31</v>
      </c>
      <c r="C1" s="30" t="s">
        <v>29</v>
      </c>
      <c r="D1" s="115">
        <f ca="1">N38/"1:"</f>
        <v>9.9166666666666767</v>
      </c>
      <c r="E1" s="31"/>
      <c r="F1" s="30" t="s">
        <v>30</v>
      </c>
      <c r="G1" s="116">
        <f ca="1">O38/"1:"</f>
        <v>10.416666666666648</v>
      </c>
      <c r="H1" s="31"/>
      <c r="I1" s="32" t="s">
        <v>32</v>
      </c>
      <c r="J1" s="32"/>
      <c r="K1" s="117">
        <f>J38/"1:"</f>
        <v>8.3333333333330373E-2</v>
      </c>
      <c r="L1" s="31"/>
      <c r="M1" s="32" t="s">
        <v>33</v>
      </c>
      <c r="N1" s="33"/>
      <c r="O1" s="118">
        <f ca="1">K38/"1:"</f>
        <v>7.9999999999999956</v>
      </c>
    </row>
    <row r="2" spans="1:18" ht="40.5" customHeight="1" thickTop="1" thickBot="1" x14ac:dyDescent="0.3">
      <c r="A2" s="223">
        <v>43617</v>
      </c>
      <c r="B2" s="41" t="s">
        <v>0</v>
      </c>
      <c r="C2" s="42" t="s">
        <v>1</v>
      </c>
      <c r="D2" s="43" t="s">
        <v>34</v>
      </c>
      <c r="E2" s="44" t="s">
        <v>35</v>
      </c>
      <c r="F2" s="44" t="s">
        <v>36</v>
      </c>
      <c r="G2" s="53" t="s">
        <v>37</v>
      </c>
      <c r="H2" s="54" t="s">
        <v>2</v>
      </c>
      <c r="I2" s="51" t="str">
        <f>"Dont
H Jour
("&amp;TEXT(HJ,"hh")&amp;" à "&amp;TEXT(HN,"hh")&amp;")"</f>
        <v>Dont
H Jour
(07 à 20)</v>
      </c>
      <c r="J2" s="45" t="str">
        <f>"Dont
H Nuit
("&amp;TEXT(HN,"hh")&amp;" à "&amp;TEXT(HJ,"hh")&amp;")"</f>
        <v>Dont
H Nuit
(20 à 07)</v>
      </c>
      <c r="K2" s="52" t="s">
        <v>3</v>
      </c>
      <c r="L2" s="50" t="s">
        <v>4</v>
      </c>
      <c r="M2" s="43" t="s">
        <v>5</v>
      </c>
      <c r="N2" s="44" t="s">
        <v>6</v>
      </c>
      <c r="O2" s="46" t="s">
        <v>7</v>
      </c>
      <c r="P2" s="46" t="s">
        <v>52</v>
      </c>
    </row>
    <row r="3" spans="1:18" ht="15.75" thickTop="1" x14ac:dyDescent="0.2">
      <c r="A3" s="254" t="str">
        <f ca="1">MID(CELL("filename",A1),FIND("]",CELL("filename",A1))+1,32)</f>
        <v>BRICE</v>
      </c>
      <c r="B3" s="175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76"/>
      <c r="D3" s="177">
        <v>0.33333333333333331</v>
      </c>
      <c r="E3" s="178">
        <v>0.55208333333333337</v>
      </c>
      <c r="F3" s="178">
        <v>0.59375</v>
      </c>
      <c r="G3" s="179">
        <v>0.6875</v>
      </c>
      <c r="H3" s="180">
        <f>MAX(MOD(($E3+$G3-$D3-$F3),1),C3*HF)</f>
        <v>0.31250000000000022</v>
      </c>
      <c r="I3" s="181">
        <f t="shared" ref="I3:I37" si="0">$H3-$J3</f>
        <v>0.31250000000000022</v>
      </c>
      <c r="J3" s="182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83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67">
        <f ca="1">(WEEKDAY(B3)=1)*SUM(OFFSET(H3,,,-MIN(ROWS($3:3),7)))</f>
        <v>0</v>
      </c>
      <c r="M3" s="68">
        <f ca="1">(WEEKDAY(B3)=1)*MIN(HS_1,L3)</f>
        <v>0</v>
      </c>
      <c r="N3" s="69">
        <f ca="1">(WEEKDAY(B3)=1)*MIN(HS_2-HS_1,L3-M3)</f>
        <v>0</v>
      </c>
      <c r="O3" s="70">
        <f ca="1">(WEEKDAY(B3)=1)*L3-M3-N3</f>
        <v>0</v>
      </c>
      <c r="P3" s="132"/>
      <c r="Q3" s="225" t="s">
        <v>8</v>
      </c>
      <c r="R3" s="226">
        <v>0.29166666666666669</v>
      </c>
    </row>
    <row r="4" spans="1:18" ht="15" x14ac:dyDescent="0.2">
      <c r="A4" s="255"/>
      <c r="B4" s="185">
        <f t="shared" ref="B4:B37" si="1">B3+1</f>
        <v>43620</v>
      </c>
      <c r="C4" s="186"/>
      <c r="D4" s="177">
        <v>0.33680555555555558</v>
      </c>
      <c r="E4" s="178">
        <v>0.52083333333333337</v>
      </c>
      <c r="F4" s="178">
        <v>0.5625</v>
      </c>
      <c r="G4" s="179">
        <v>0.67708333333333337</v>
      </c>
      <c r="H4" s="187">
        <f t="shared" ref="H4:H37" si="2">MAX(MOD(($E4+$G4-$D4-$F4),1),C4*HF)</f>
        <v>0.29861111111111116</v>
      </c>
      <c r="I4" s="188">
        <f t="shared" si="0"/>
        <v>0.29861111111111116</v>
      </c>
      <c r="J4" s="189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3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73">
        <f ca="1">(WEEKDAY(B4)=1)*SUM(OFFSET(H4,,,-MIN(ROWS($3:4),7)))</f>
        <v>0</v>
      </c>
      <c r="M4" s="68">
        <f t="shared" ref="M4:M37" ca="1" si="5">(WEEKDAY(B4)=1)*MIN(HS_1,L4)</f>
        <v>0</v>
      </c>
      <c r="N4" s="69">
        <f t="shared" ref="N4:N37" ca="1" si="6">(WEEKDAY(B4)=1)*MIN(HS_2-HS_1,L4-M4)</f>
        <v>0</v>
      </c>
      <c r="O4" s="74">
        <f t="shared" ref="O4:O37" ca="1" si="7">(WEEKDAY(B4)=1)*L4-M4-N4</f>
        <v>0</v>
      </c>
      <c r="P4" s="133"/>
      <c r="Q4" s="227" t="s">
        <v>9</v>
      </c>
      <c r="R4" s="228">
        <v>0.83333333333333337</v>
      </c>
    </row>
    <row r="5" spans="1:18" ht="15" x14ac:dyDescent="0.2">
      <c r="A5" s="255"/>
      <c r="B5" s="185">
        <f t="shared" si="1"/>
        <v>43621</v>
      </c>
      <c r="C5" s="190"/>
      <c r="D5" s="177">
        <v>0.33680555555555558</v>
      </c>
      <c r="E5" s="178">
        <v>0.50347222222222221</v>
      </c>
      <c r="F5" s="178">
        <v>0.56944444444444442</v>
      </c>
      <c r="G5" s="179">
        <v>0.77777777777777779</v>
      </c>
      <c r="H5" s="187">
        <f t="shared" si="2"/>
        <v>0.375</v>
      </c>
      <c r="I5" s="188">
        <f t="shared" si="0"/>
        <v>0.375</v>
      </c>
      <c r="J5" s="189">
        <f t="shared" si="3"/>
        <v>0</v>
      </c>
      <c r="K5" s="183">
        <f t="shared" ca="1" si="4"/>
        <v>0</v>
      </c>
      <c r="L5" s="73">
        <f ca="1">(WEEKDAY(B5)=1)*SUM(OFFSET(H5,,,-MIN(ROWS($3:5),7)))</f>
        <v>0</v>
      </c>
      <c r="M5" s="68">
        <f t="shared" ca="1" si="5"/>
        <v>0</v>
      </c>
      <c r="N5" s="75">
        <f t="shared" ca="1" si="6"/>
        <v>0</v>
      </c>
      <c r="O5" s="74">
        <f t="shared" ca="1" si="7"/>
        <v>0</v>
      </c>
      <c r="P5" s="133"/>
      <c r="Q5" s="227" t="s">
        <v>10</v>
      </c>
      <c r="R5" s="229">
        <f>RIGHT(M2,2)/24</f>
        <v>1.4583333333333333</v>
      </c>
    </row>
    <row r="6" spans="1:18" ht="15" x14ac:dyDescent="0.2">
      <c r="A6" s="255"/>
      <c r="B6" s="185">
        <f t="shared" si="1"/>
        <v>43622</v>
      </c>
      <c r="C6" s="186"/>
      <c r="D6" s="177">
        <v>0.33680555555555558</v>
      </c>
      <c r="E6" s="178">
        <v>0.4826388888888889</v>
      </c>
      <c r="F6" s="178">
        <v>0.55208333333333337</v>
      </c>
      <c r="G6" s="179">
        <v>0.74652777777777779</v>
      </c>
      <c r="H6" s="187">
        <f t="shared" si="2"/>
        <v>0.34027777777777779</v>
      </c>
      <c r="I6" s="188">
        <f t="shared" si="0"/>
        <v>0.34027777777777779</v>
      </c>
      <c r="J6" s="189">
        <f t="shared" si="3"/>
        <v>0</v>
      </c>
      <c r="K6" s="183">
        <f t="shared" ca="1" si="4"/>
        <v>0</v>
      </c>
      <c r="L6" s="73">
        <f ca="1">(WEEKDAY(B6)=1)*SUM(OFFSET(H6,,,-MIN(ROWS($3:6),7)))</f>
        <v>0</v>
      </c>
      <c r="M6" s="68">
        <f t="shared" ca="1" si="5"/>
        <v>0</v>
      </c>
      <c r="N6" s="69">
        <f t="shared" ca="1" si="6"/>
        <v>0</v>
      </c>
      <c r="O6" s="74">
        <f t="shared" ca="1" si="7"/>
        <v>0</v>
      </c>
      <c r="P6" s="133"/>
      <c r="Q6" s="227" t="s">
        <v>11</v>
      </c>
      <c r="R6" s="229">
        <f>RIGHT(N2,2)/24</f>
        <v>1.7916666666666667</v>
      </c>
    </row>
    <row r="7" spans="1:18" ht="15.75" thickBot="1" x14ac:dyDescent="0.25">
      <c r="A7" s="255"/>
      <c r="B7" s="185">
        <f t="shared" si="1"/>
        <v>43623</v>
      </c>
      <c r="C7" s="186"/>
      <c r="D7" s="177">
        <v>0.38541666666666669</v>
      </c>
      <c r="E7" s="178">
        <v>0.51736111111111105</v>
      </c>
      <c r="F7" s="178">
        <v>0.55208333333333337</v>
      </c>
      <c r="G7" s="179">
        <v>0.63194444444444442</v>
      </c>
      <c r="H7" s="187">
        <f t="shared" si="2"/>
        <v>0.21180555555555525</v>
      </c>
      <c r="I7" s="188">
        <f t="shared" si="0"/>
        <v>0.21180555555555525</v>
      </c>
      <c r="J7" s="189">
        <f t="shared" si="3"/>
        <v>0</v>
      </c>
      <c r="K7" s="183">
        <f t="shared" ca="1" si="4"/>
        <v>0</v>
      </c>
      <c r="L7" s="73">
        <f ca="1">(WEEKDAY(B7)=1)*SUM(OFFSET(H7,,,-MIN(ROWS($3:7),7)))</f>
        <v>0</v>
      </c>
      <c r="M7" s="68">
        <f t="shared" ca="1" si="5"/>
        <v>0</v>
      </c>
      <c r="N7" s="69">
        <f t="shared" ca="1" si="6"/>
        <v>0</v>
      </c>
      <c r="O7" s="74">
        <f t="shared" ca="1" si="7"/>
        <v>0</v>
      </c>
      <c r="P7" s="133"/>
      <c r="Q7" s="230" t="s">
        <v>51</v>
      </c>
      <c r="R7" s="231">
        <v>0.29166666666666669</v>
      </c>
    </row>
    <row r="8" spans="1:18" ht="16.5" thickTop="1" thickBot="1" x14ac:dyDescent="0.25">
      <c r="A8" s="255"/>
      <c r="B8" s="185">
        <f t="shared" si="1"/>
        <v>43624</v>
      </c>
      <c r="C8" s="186"/>
      <c r="D8" s="200"/>
      <c r="E8" s="201"/>
      <c r="F8" s="201"/>
      <c r="G8" s="247"/>
      <c r="H8" s="191">
        <f t="shared" si="2"/>
        <v>0</v>
      </c>
      <c r="I8" s="192">
        <f t="shared" si="0"/>
        <v>0</v>
      </c>
      <c r="J8" s="193">
        <f t="shared" si="3"/>
        <v>0</v>
      </c>
      <c r="K8" s="194">
        <f t="shared" ca="1" si="4"/>
        <v>0</v>
      </c>
      <c r="L8" s="79">
        <f ca="1">(WEEKDAY(B8)=1)*SUM(OFFSET(H8,,,-MIN(ROWS($3:8),7)))</f>
        <v>0</v>
      </c>
      <c r="M8" s="80">
        <f t="shared" ca="1" si="5"/>
        <v>0</v>
      </c>
      <c r="N8" s="81">
        <f t="shared" ca="1" si="6"/>
        <v>0</v>
      </c>
      <c r="O8" s="82">
        <f t="shared" ca="1" si="7"/>
        <v>0</v>
      </c>
      <c r="P8" s="134" t="str">
        <f>IF(H8&lt;&gt;0,"ASTREINTE","")</f>
        <v/>
      </c>
      <c r="Q8" s="232"/>
    </row>
    <row r="9" spans="1:18" ht="16.5" thickTop="1" thickBot="1" x14ac:dyDescent="0.3">
      <c r="A9" s="255"/>
      <c r="B9" s="196">
        <f t="shared" si="1"/>
        <v>43625</v>
      </c>
      <c r="C9" s="197"/>
      <c r="D9" s="206"/>
      <c r="E9" s="207"/>
      <c r="F9" s="207"/>
      <c r="G9" s="248"/>
      <c r="H9" s="246">
        <f t="shared" si="2"/>
        <v>0</v>
      </c>
      <c r="I9" s="242">
        <f t="shared" si="0"/>
        <v>0</v>
      </c>
      <c r="J9" s="243">
        <f t="shared" si="3"/>
        <v>0</v>
      </c>
      <c r="K9" s="244">
        <f t="shared" ca="1" si="4"/>
        <v>0</v>
      </c>
      <c r="L9" s="86">
        <f ca="1">(WEEKDAY(B9)=1)*SUM(OFFSET(H9,,,-MIN(ROWS($3:9),7)))</f>
        <v>1.5381944444444446</v>
      </c>
      <c r="M9" s="87">
        <f t="shared" ca="1" si="5"/>
        <v>1.4583333333333333</v>
      </c>
      <c r="N9" s="88">
        <f t="shared" ca="1" si="6"/>
        <v>7.9861111111111382E-2</v>
      </c>
      <c r="O9" s="89">
        <f t="shared" ca="1" si="7"/>
        <v>0</v>
      </c>
      <c r="P9" s="135" t="str">
        <f>IF(H9&lt;&gt;0,"ASTREINTE","")</f>
        <v/>
      </c>
    </row>
    <row r="10" spans="1:18" ht="15.75" thickTop="1" x14ac:dyDescent="0.25">
      <c r="A10" s="255"/>
      <c r="B10" s="175">
        <f t="shared" si="1"/>
        <v>43626</v>
      </c>
      <c r="C10" s="176">
        <v>1</v>
      </c>
      <c r="D10" s="177"/>
      <c r="E10" s="178"/>
      <c r="F10" s="178"/>
      <c r="G10" s="249"/>
      <c r="H10" s="187">
        <f t="shared" si="2"/>
        <v>0.29166666666666669</v>
      </c>
      <c r="I10" s="188">
        <f t="shared" si="0"/>
        <v>0.29166666666666669</v>
      </c>
      <c r="J10" s="189">
        <f t="shared" si="3"/>
        <v>0</v>
      </c>
      <c r="K10" s="183">
        <f t="shared" ca="1" si="4"/>
        <v>0.29166666666666669</v>
      </c>
      <c r="L10" s="59">
        <f ca="1">(WEEKDAY(B10)=1)*SUM(OFFSET(H10,,,-MIN(ROWS($3:10),7)))</f>
        <v>0</v>
      </c>
      <c r="M10" s="68">
        <f t="shared" ca="1" si="5"/>
        <v>0</v>
      </c>
      <c r="N10" s="69">
        <f t="shared" ca="1" si="6"/>
        <v>0</v>
      </c>
      <c r="O10" s="74">
        <f t="shared" ca="1" si="7"/>
        <v>0</v>
      </c>
      <c r="P10" s="136"/>
    </row>
    <row r="11" spans="1:18" ht="15" x14ac:dyDescent="0.25">
      <c r="A11" s="255"/>
      <c r="B11" s="185">
        <f t="shared" si="1"/>
        <v>43627</v>
      </c>
      <c r="C11" s="186"/>
      <c r="D11" s="200">
        <v>0.32291666666666669</v>
      </c>
      <c r="E11" s="201">
        <v>0.56597222222222221</v>
      </c>
      <c r="F11" s="201">
        <v>0.60763888888888895</v>
      </c>
      <c r="G11" s="202">
        <v>0.82638888888888884</v>
      </c>
      <c r="H11" s="187">
        <f t="shared" si="2"/>
        <v>0.46180555555555547</v>
      </c>
      <c r="I11" s="188">
        <f t="shared" si="0"/>
        <v>0.46180555555555547</v>
      </c>
      <c r="J11" s="189">
        <f t="shared" si="3"/>
        <v>0</v>
      </c>
      <c r="K11" s="183">
        <f t="shared" ca="1" si="4"/>
        <v>0</v>
      </c>
      <c r="L11" s="73">
        <f ca="1">(WEEKDAY(B11)=1)*SUM(OFFSET(H11,,,-MIN(ROWS($3:11),7)))</f>
        <v>0</v>
      </c>
      <c r="M11" s="68">
        <f t="shared" ca="1" si="5"/>
        <v>0</v>
      </c>
      <c r="N11" s="69">
        <f t="shared" ca="1" si="6"/>
        <v>0</v>
      </c>
      <c r="O11" s="74">
        <f t="shared" ca="1" si="7"/>
        <v>0</v>
      </c>
      <c r="P11" s="136"/>
    </row>
    <row r="12" spans="1:18" ht="15" x14ac:dyDescent="0.25">
      <c r="A12" s="255"/>
      <c r="B12" s="185">
        <f t="shared" si="1"/>
        <v>43628</v>
      </c>
      <c r="C12" s="186"/>
      <c r="D12" s="200">
        <v>0.34722222222222227</v>
      </c>
      <c r="E12" s="201">
        <v>0.5</v>
      </c>
      <c r="F12" s="201">
        <v>0.54166666666666663</v>
      </c>
      <c r="G12" s="202">
        <v>0.65625</v>
      </c>
      <c r="H12" s="187">
        <f t="shared" si="2"/>
        <v>0.26736111111111105</v>
      </c>
      <c r="I12" s="188">
        <f t="shared" si="0"/>
        <v>0.26736111111111105</v>
      </c>
      <c r="J12" s="189">
        <f t="shared" si="3"/>
        <v>0</v>
      </c>
      <c r="K12" s="183">
        <f t="shared" ca="1" si="4"/>
        <v>0</v>
      </c>
      <c r="L12" s="73">
        <f ca="1">(WEEKDAY(B12)=1)*SUM(OFFSET(H12,,,-MIN(ROWS($3:12),7)))</f>
        <v>0</v>
      </c>
      <c r="M12" s="68">
        <f t="shared" ca="1" si="5"/>
        <v>0</v>
      </c>
      <c r="N12" s="69">
        <f t="shared" ca="1" si="6"/>
        <v>0</v>
      </c>
      <c r="O12" s="74">
        <f t="shared" ca="1" si="7"/>
        <v>0</v>
      </c>
      <c r="P12" s="136"/>
    </row>
    <row r="13" spans="1:18" ht="15" x14ac:dyDescent="0.25">
      <c r="A13" s="255"/>
      <c r="B13" s="185">
        <f t="shared" si="1"/>
        <v>43629</v>
      </c>
      <c r="C13" s="186"/>
      <c r="D13" s="200">
        <v>0.35416666666666669</v>
      </c>
      <c r="E13" s="201">
        <v>0.52083333333333337</v>
      </c>
      <c r="F13" s="201">
        <v>0.54166666666666663</v>
      </c>
      <c r="G13" s="202">
        <v>0.79166666666666663</v>
      </c>
      <c r="H13" s="187">
        <f t="shared" si="2"/>
        <v>0.41666666666666663</v>
      </c>
      <c r="I13" s="188">
        <f t="shared" si="0"/>
        <v>0.41666666666666663</v>
      </c>
      <c r="J13" s="189">
        <f t="shared" si="3"/>
        <v>0</v>
      </c>
      <c r="K13" s="183">
        <f t="shared" ca="1" si="4"/>
        <v>0</v>
      </c>
      <c r="L13" s="73">
        <f ca="1">(WEEKDAY(B13)=1)*SUM(OFFSET(H13,,,-MIN(ROWS($3:13),7)))</f>
        <v>0</v>
      </c>
      <c r="M13" s="68">
        <f t="shared" ca="1" si="5"/>
        <v>0</v>
      </c>
      <c r="N13" s="69">
        <f t="shared" ca="1" si="6"/>
        <v>0</v>
      </c>
      <c r="O13" s="74">
        <f t="shared" ca="1" si="7"/>
        <v>0</v>
      </c>
      <c r="P13" s="136"/>
    </row>
    <row r="14" spans="1:18" ht="15" x14ac:dyDescent="0.25">
      <c r="A14" s="255"/>
      <c r="B14" s="185">
        <f t="shared" si="1"/>
        <v>43630</v>
      </c>
      <c r="C14" s="186"/>
      <c r="D14" s="200"/>
      <c r="E14" s="201"/>
      <c r="F14" s="201"/>
      <c r="G14" s="202"/>
      <c r="H14" s="187">
        <f t="shared" si="2"/>
        <v>0</v>
      </c>
      <c r="I14" s="188">
        <f t="shared" si="0"/>
        <v>0</v>
      </c>
      <c r="J14" s="189">
        <f t="shared" si="3"/>
        <v>0</v>
      </c>
      <c r="K14" s="183">
        <f t="shared" ca="1" si="4"/>
        <v>0</v>
      </c>
      <c r="L14" s="73">
        <f ca="1">(WEEKDAY(B14)=1)*SUM(OFFSET(H14,,,-MIN(ROWS($3:14),7)))</f>
        <v>0</v>
      </c>
      <c r="M14" s="68">
        <f t="shared" ca="1" si="5"/>
        <v>0</v>
      </c>
      <c r="N14" s="69">
        <f t="shared" ca="1" si="6"/>
        <v>0</v>
      </c>
      <c r="O14" s="74">
        <f t="shared" ca="1" si="7"/>
        <v>0</v>
      </c>
      <c r="P14" s="136"/>
    </row>
    <row r="15" spans="1:18" ht="15.75" thickBot="1" x14ac:dyDescent="0.3">
      <c r="A15" s="255"/>
      <c r="B15" s="185">
        <f t="shared" si="1"/>
        <v>43631</v>
      </c>
      <c r="C15" s="190"/>
      <c r="D15" s="203">
        <v>0.34375</v>
      </c>
      <c r="E15" s="204">
        <v>0.53125</v>
      </c>
      <c r="F15" s="204">
        <v>0.56944444444444442</v>
      </c>
      <c r="G15" s="205">
        <v>0.83680555555555547</v>
      </c>
      <c r="H15" s="191">
        <f t="shared" si="2"/>
        <v>0.45486111111111094</v>
      </c>
      <c r="I15" s="192">
        <f t="shared" si="0"/>
        <v>0.45138888888888884</v>
      </c>
      <c r="J15" s="193">
        <f t="shared" si="3"/>
        <v>3.4722222222220989E-3</v>
      </c>
      <c r="K15" s="194">
        <f t="shared" ca="1" si="4"/>
        <v>0</v>
      </c>
      <c r="L15" s="79">
        <f ca="1">(WEEKDAY(B15)=1)*SUM(OFFSET(H15,,,-MIN(ROWS($3:15),7)))</f>
        <v>0</v>
      </c>
      <c r="M15" s="80">
        <f t="shared" ca="1" si="5"/>
        <v>0</v>
      </c>
      <c r="N15" s="81">
        <f t="shared" ca="1" si="6"/>
        <v>0</v>
      </c>
      <c r="O15" s="82">
        <f t="shared" ca="1" si="7"/>
        <v>0</v>
      </c>
      <c r="P15" s="135" t="str">
        <f>IF(H15&lt;&gt;0,"ASTREINTE","")</f>
        <v>ASTREINTE</v>
      </c>
    </row>
    <row r="16" spans="1:18" ht="16.5" thickTop="1" thickBot="1" x14ac:dyDescent="0.3">
      <c r="A16" s="255"/>
      <c r="B16" s="196">
        <f t="shared" si="1"/>
        <v>43632</v>
      </c>
      <c r="C16" s="197"/>
      <c r="D16" s="206">
        <v>0.38541666666666669</v>
      </c>
      <c r="E16" s="207">
        <v>0.54166666666666663</v>
      </c>
      <c r="F16" s="207">
        <v>0.58333333333333337</v>
      </c>
      <c r="G16" s="208">
        <v>0.76041666666666663</v>
      </c>
      <c r="H16" s="241">
        <f t="shared" si="2"/>
        <v>0.33333333333333315</v>
      </c>
      <c r="I16" s="242">
        <f t="shared" si="0"/>
        <v>0.33333333333333315</v>
      </c>
      <c r="J16" s="243">
        <f t="shared" si="3"/>
        <v>0</v>
      </c>
      <c r="K16" s="244">
        <f t="shared" ca="1" si="4"/>
        <v>0.33333333333333315</v>
      </c>
      <c r="L16" s="86">
        <f ca="1">(WEEKDAY(B16)=1)*SUM(OFFSET(H16,,,-MIN(ROWS($3:16),7)))</f>
        <v>2.2256944444444438</v>
      </c>
      <c r="M16" s="87">
        <f t="shared" ca="1" si="5"/>
        <v>1.4583333333333333</v>
      </c>
      <c r="N16" s="88">
        <f t="shared" ca="1" si="6"/>
        <v>0.33333333333333348</v>
      </c>
      <c r="O16" s="89">
        <f t="shared" ca="1" si="7"/>
        <v>0.43402777777777701</v>
      </c>
      <c r="P16" s="135" t="str">
        <f>IF(H16&lt;&gt;0,"ASTREINTE","")</f>
        <v>ASTREINTE</v>
      </c>
    </row>
    <row r="17" spans="1:16" ht="15.75" thickTop="1" x14ac:dyDescent="0.25">
      <c r="A17" s="233"/>
      <c r="B17" s="175">
        <f t="shared" si="1"/>
        <v>43633</v>
      </c>
      <c r="C17" s="210"/>
      <c r="D17" s="211">
        <v>0.33333333333333331</v>
      </c>
      <c r="E17" s="212">
        <v>0.52083333333333337</v>
      </c>
      <c r="F17" s="212">
        <v>0.5625</v>
      </c>
      <c r="G17" s="213">
        <v>0.72569444444444453</v>
      </c>
      <c r="H17" s="187">
        <f t="shared" si="2"/>
        <v>0.35069444444444464</v>
      </c>
      <c r="I17" s="188">
        <f t="shared" si="0"/>
        <v>0.35069444444444464</v>
      </c>
      <c r="J17" s="189">
        <f t="shared" si="3"/>
        <v>0</v>
      </c>
      <c r="K17" s="183">
        <f t="shared" ca="1" si="4"/>
        <v>0</v>
      </c>
      <c r="L17" s="59">
        <f ca="1">(WEEKDAY(B17)=1)*SUM(OFFSET(H17,,,-MIN(ROWS($3:17),7)))</f>
        <v>0</v>
      </c>
      <c r="M17" s="68">
        <f t="shared" ca="1" si="5"/>
        <v>0</v>
      </c>
      <c r="N17" s="69">
        <f t="shared" ca="1" si="6"/>
        <v>0</v>
      </c>
      <c r="O17" s="74">
        <f t="shared" ca="1" si="7"/>
        <v>0</v>
      </c>
      <c r="P17" s="136"/>
    </row>
    <row r="18" spans="1:16" ht="15" x14ac:dyDescent="0.25">
      <c r="A18" s="233"/>
      <c r="B18" s="185">
        <f t="shared" si="1"/>
        <v>43634</v>
      </c>
      <c r="C18" s="190"/>
      <c r="D18" s="203">
        <v>0.3298611111111111</v>
      </c>
      <c r="E18" s="204">
        <v>0.54166666666666663</v>
      </c>
      <c r="F18" s="204">
        <v>0.58333333333333337</v>
      </c>
      <c r="G18" s="205">
        <v>0.73263888888888884</v>
      </c>
      <c r="H18" s="187">
        <f t="shared" si="2"/>
        <v>0.36111111111111083</v>
      </c>
      <c r="I18" s="188">
        <f t="shared" si="0"/>
        <v>0.36111111111111083</v>
      </c>
      <c r="J18" s="189">
        <f t="shared" si="3"/>
        <v>0</v>
      </c>
      <c r="K18" s="183">
        <f t="shared" ca="1" si="4"/>
        <v>0</v>
      </c>
      <c r="L18" s="73">
        <f ca="1">(WEEKDAY(B18)=1)*SUM(OFFSET(H18,,,-MIN(ROWS($3:18),7)))</f>
        <v>0</v>
      </c>
      <c r="M18" s="68">
        <f t="shared" ca="1" si="5"/>
        <v>0</v>
      </c>
      <c r="N18" s="69">
        <f t="shared" ca="1" si="6"/>
        <v>0</v>
      </c>
      <c r="O18" s="74">
        <f t="shared" ca="1" si="7"/>
        <v>0</v>
      </c>
      <c r="P18" s="136"/>
    </row>
    <row r="19" spans="1:16" ht="15" x14ac:dyDescent="0.25">
      <c r="A19" s="233"/>
      <c r="B19" s="185">
        <f t="shared" si="1"/>
        <v>43635</v>
      </c>
      <c r="C19" s="190"/>
      <c r="D19" s="203">
        <v>0.31944444444444448</v>
      </c>
      <c r="E19" s="204">
        <v>0.5</v>
      </c>
      <c r="F19" s="204">
        <v>0.54166666666666663</v>
      </c>
      <c r="G19" s="205">
        <v>0.67361111111111116</v>
      </c>
      <c r="H19" s="187">
        <f t="shared" si="2"/>
        <v>0.31250000000000011</v>
      </c>
      <c r="I19" s="188">
        <f t="shared" si="0"/>
        <v>0.31250000000000011</v>
      </c>
      <c r="J19" s="189">
        <f t="shared" si="3"/>
        <v>0</v>
      </c>
      <c r="K19" s="183">
        <f t="shared" ca="1" si="4"/>
        <v>0</v>
      </c>
      <c r="L19" s="73">
        <f ca="1">(WEEKDAY(B19)=1)*SUM(OFFSET(H19,,,-MIN(ROWS($3:19),7)))</f>
        <v>0</v>
      </c>
      <c r="M19" s="68">
        <f t="shared" ca="1" si="5"/>
        <v>0</v>
      </c>
      <c r="N19" s="69">
        <f t="shared" ca="1" si="6"/>
        <v>0</v>
      </c>
      <c r="O19" s="74">
        <f t="shared" ca="1" si="7"/>
        <v>0</v>
      </c>
      <c r="P19" s="136"/>
    </row>
    <row r="20" spans="1:16" ht="15" x14ac:dyDescent="0.25">
      <c r="A20" s="233"/>
      <c r="B20" s="185">
        <f t="shared" si="1"/>
        <v>43636</v>
      </c>
      <c r="C20" s="190"/>
      <c r="D20" s="203"/>
      <c r="E20" s="204"/>
      <c r="F20" s="204"/>
      <c r="G20" s="205"/>
      <c r="H20" s="187">
        <f t="shared" si="2"/>
        <v>0</v>
      </c>
      <c r="I20" s="188">
        <f t="shared" si="0"/>
        <v>0</v>
      </c>
      <c r="J20" s="189">
        <f t="shared" si="3"/>
        <v>0</v>
      </c>
      <c r="K20" s="183">
        <f t="shared" ca="1" si="4"/>
        <v>0</v>
      </c>
      <c r="L20" s="73">
        <f ca="1">(WEEKDAY(B20)=1)*SUM(OFFSET(H20,,,-MIN(ROWS($3:20),7)))</f>
        <v>0</v>
      </c>
      <c r="M20" s="68">
        <f t="shared" ca="1" si="5"/>
        <v>0</v>
      </c>
      <c r="N20" s="69">
        <f t="shared" ca="1" si="6"/>
        <v>0</v>
      </c>
      <c r="O20" s="74">
        <f t="shared" ca="1" si="7"/>
        <v>0</v>
      </c>
      <c r="P20" s="136"/>
    </row>
    <row r="21" spans="1:16" ht="15" x14ac:dyDescent="0.25">
      <c r="A21" s="233"/>
      <c r="B21" s="185">
        <f t="shared" si="1"/>
        <v>43637</v>
      </c>
      <c r="C21" s="190"/>
      <c r="D21" s="203">
        <v>0.3611111111111111</v>
      </c>
      <c r="E21" s="204">
        <v>0.5</v>
      </c>
      <c r="F21" s="204">
        <v>0.54166666666666663</v>
      </c>
      <c r="G21" s="205">
        <v>0.8125</v>
      </c>
      <c r="H21" s="187">
        <f t="shared" si="2"/>
        <v>0.40972222222222221</v>
      </c>
      <c r="I21" s="188">
        <f t="shared" si="0"/>
        <v>0.40972222222222221</v>
      </c>
      <c r="J21" s="189">
        <f t="shared" si="3"/>
        <v>0</v>
      </c>
      <c r="K21" s="183">
        <f t="shared" ca="1" si="4"/>
        <v>0</v>
      </c>
      <c r="L21" s="73">
        <f ca="1">(WEEKDAY(B21)=1)*SUM(OFFSET(H21,,,-MIN(ROWS($3:21),7)))</f>
        <v>0</v>
      </c>
      <c r="M21" s="68">
        <f t="shared" ca="1" si="5"/>
        <v>0</v>
      </c>
      <c r="N21" s="69">
        <f t="shared" ca="1" si="6"/>
        <v>0</v>
      </c>
      <c r="O21" s="74">
        <f t="shared" ca="1" si="7"/>
        <v>0</v>
      </c>
      <c r="P21" s="136"/>
    </row>
    <row r="22" spans="1:16" ht="15.75" thickBot="1" x14ac:dyDescent="0.3">
      <c r="A22" s="233"/>
      <c r="B22" s="185">
        <f t="shared" si="1"/>
        <v>43638</v>
      </c>
      <c r="C22" s="190"/>
      <c r="D22" s="203"/>
      <c r="E22" s="204"/>
      <c r="F22" s="204"/>
      <c r="G22" s="205"/>
      <c r="H22" s="191">
        <f t="shared" si="2"/>
        <v>0</v>
      </c>
      <c r="I22" s="192">
        <f t="shared" si="0"/>
        <v>0</v>
      </c>
      <c r="J22" s="193">
        <f t="shared" si="3"/>
        <v>0</v>
      </c>
      <c r="K22" s="194">
        <f t="shared" ca="1" si="4"/>
        <v>0</v>
      </c>
      <c r="L22" s="79">
        <f ca="1">(WEEKDAY(B22)=1)*SUM(OFFSET(H22,,,-MIN(ROWS($3:22),7)))</f>
        <v>0</v>
      </c>
      <c r="M22" s="80">
        <f t="shared" ca="1" si="5"/>
        <v>0</v>
      </c>
      <c r="N22" s="81">
        <f t="shared" ca="1" si="6"/>
        <v>0</v>
      </c>
      <c r="O22" s="82">
        <f t="shared" ca="1" si="7"/>
        <v>0</v>
      </c>
      <c r="P22" s="135" t="str">
        <f>IF(H22&lt;&gt;0,"ASTREINTE","")</f>
        <v/>
      </c>
    </row>
    <row r="23" spans="1:16" ht="16.5" thickTop="1" thickBot="1" x14ac:dyDescent="0.3">
      <c r="A23" s="233"/>
      <c r="B23" s="196">
        <f t="shared" si="1"/>
        <v>43639</v>
      </c>
      <c r="C23" s="197"/>
      <c r="D23" s="198"/>
      <c r="E23" s="199"/>
      <c r="F23" s="199"/>
      <c r="G23" s="217"/>
      <c r="H23" s="241">
        <f t="shared" si="2"/>
        <v>0</v>
      </c>
      <c r="I23" s="242">
        <f t="shared" si="0"/>
        <v>0</v>
      </c>
      <c r="J23" s="243">
        <f t="shared" si="3"/>
        <v>0</v>
      </c>
      <c r="K23" s="245">
        <f t="shared" ca="1" si="4"/>
        <v>0</v>
      </c>
      <c r="L23" s="86">
        <f ca="1">(WEEKDAY(B23)=1)*SUM(OFFSET(H23,,,-MIN(ROWS($3:23),7)))</f>
        <v>1.4340277777777777</v>
      </c>
      <c r="M23" s="87">
        <f t="shared" ca="1" si="5"/>
        <v>1.4340277777777777</v>
      </c>
      <c r="N23" s="88">
        <f t="shared" ca="1" si="6"/>
        <v>0</v>
      </c>
      <c r="O23" s="89">
        <f t="shared" ca="1" si="7"/>
        <v>0</v>
      </c>
      <c r="P23" s="135" t="str">
        <f>IF(H23&lt;&gt;0,"ASTREINTE","")</f>
        <v/>
      </c>
    </row>
    <row r="24" spans="1:16" ht="15.75" thickTop="1" x14ac:dyDescent="0.25">
      <c r="A24" s="233"/>
      <c r="B24" s="175">
        <f t="shared" si="1"/>
        <v>43640</v>
      </c>
      <c r="C24" s="210"/>
      <c r="D24" s="218"/>
      <c r="E24" s="219"/>
      <c r="F24" s="219"/>
      <c r="G24" s="220"/>
      <c r="H24" s="187">
        <f t="shared" si="2"/>
        <v>0</v>
      </c>
      <c r="I24" s="188">
        <f t="shared" si="0"/>
        <v>0</v>
      </c>
      <c r="J24" s="189">
        <f t="shared" si="3"/>
        <v>0</v>
      </c>
      <c r="K24" s="183">
        <f t="shared" ca="1" si="4"/>
        <v>0</v>
      </c>
      <c r="L24" s="59">
        <f ca="1">(WEEKDAY(B24)=1)*SUM(OFFSET(H24,,,-MIN(ROWS($3:24),7)))</f>
        <v>0</v>
      </c>
      <c r="M24" s="68">
        <f t="shared" ca="1" si="5"/>
        <v>0</v>
      </c>
      <c r="N24" s="69">
        <f t="shared" ca="1" si="6"/>
        <v>0</v>
      </c>
      <c r="O24" s="74">
        <f t="shared" ca="1" si="7"/>
        <v>0</v>
      </c>
      <c r="P24" s="136"/>
    </row>
    <row r="25" spans="1:16" ht="15" x14ac:dyDescent="0.25">
      <c r="A25" s="233"/>
      <c r="B25" s="185">
        <f t="shared" si="1"/>
        <v>43641</v>
      </c>
      <c r="C25" s="190"/>
      <c r="D25" s="214"/>
      <c r="E25" s="215"/>
      <c r="F25" s="215"/>
      <c r="G25" s="216"/>
      <c r="H25" s="187">
        <f t="shared" si="2"/>
        <v>0</v>
      </c>
      <c r="I25" s="188">
        <f t="shared" si="0"/>
        <v>0</v>
      </c>
      <c r="J25" s="189">
        <f t="shared" si="3"/>
        <v>0</v>
      </c>
      <c r="K25" s="183">
        <f t="shared" ca="1" si="4"/>
        <v>0</v>
      </c>
      <c r="L25" s="73">
        <f ca="1">(WEEKDAY(B25)=1)*SUM(OFFSET(H25,,,-MIN(ROWS($3:25),7)))</f>
        <v>0</v>
      </c>
      <c r="M25" s="68">
        <f t="shared" ca="1" si="5"/>
        <v>0</v>
      </c>
      <c r="N25" s="69">
        <f t="shared" ca="1" si="6"/>
        <v>0</v>
      </c>
      <c r="O25" s="74">
        <f t="shared" ca="1" si="7"/>
        <v>0</v>
      </c>
      <c r="P25" s="136"/>
    </row>
    <row r="26" spans="1:16" ht="15" x14ac:dyDescent="0.25">
      <c r="A26" s="233"/>
      <c r="B26" s="185">
        <f t="shared" si="1"/>
        <v>43642</v>
      </c>
      <c r="C26" s="190"/>
      <c r="D26" s="214"/>
      <c r="E26" s="215"/>
      <c r="F26" s="215"/>
      <c r="G26" s="216"/>
      <c r="H26" s="187">
        <f t="shared" si="2"/>
        <v>0</v>
      </c>
      <c r="I26" s="188">
        <f t="shared" si="0"/>
        <v>0</v>
      </c>
      <c r="J26" s="189">
        <f t="shared" si="3"/>
        <v>0</v>
      </c>
      <c r="K26" s="183">
        <f t="shared" ca="1" si="4"/>
        <v>0</v>
      </c>
      <c r="L26" s="73">
        <f ca="1">(WEEKDAY(B26)=1)*SUM(OFFSET(H26,,,-MIN(ROWS($3:26),7)))</f>
        <v>0</v>
      </c>
      <c r="M26" s="68">
        <f t="shared" ca="1" si="5"/>
        <v>0</v>
      </c>
      <c r="N26" s="69">
        <f t="shared" ca="1" si="6"/>
        <v>0</v>
      </c>
      <c r="O26" s="74">
        <f t="shared" ca="1" si="7"/>
        <v>0</v>
      </c>
      <c r="P26" s="136"/>
    </row>
    <row r="27" spans="1:16" ht="15" x14ac:dyDescent="0.25">
      <c r="A27" s="233"/>
      <c r="B27" s="185">
        <f t="shared" si="1"/>
        <v>43643</v>
      </c>
      <c r="C27" s="190"/>
      <c r="D27" s="214"/>
      <c r="E27" s="215"/>
      <c r="F27" s="215"/>
      <c r="G27" s="216"/>
      <c r="H27" s="187">
        <f t="shared" si="2"/>
        <v>0</v>
      </c>
      <c r="I27" s="188">
        <f t="shared" si="0"/>
        <v>0</v>
      </c>
      <c r="J27" s="189">
        <f t="shared" si="3"/>
        <v>0</v>
      </c>
      <c r="K27" s="183">
        <f t="shared" ca="1" si="4"/>
        <v>0</v>
      </c>
      <c r="L27" s="73">
        <f ca="1">(WEEKDAY(B27)=1)*SUM(OFFSET(H27,,,-MIN(ROWS($3:27),7)))</f>
        <v>0</v>
      </c>
      <c r="M27" s="68">
        <f t="shared" ca="1" si="5"/>
        <v>0</v>
      </c>
      <c r="N27" s="69">
        <f t="shared" ca="1" si="6"/>
        <v>0</v>
      </c>
      <c r="O27" s="74">
        <f t="shared" ca="1" si="7"/>
        <v>0</v>
      </c>
      <c r="P27" s="136"/>
    </row>
    <row r="28" spans="1:16" ht="15" x14ac:dyDescent="0.25">
      <c r="A28" s="233"/>
      <c r="B28" s="185">
        <f t="shared" si="1"/>
        <v>43644</v>
      </c>
      <c r="C28" s="190"/>
      <c r="D28" s="214"/>
      <c r="E28" s="215"/>
      <c r="F28" s="215"/>
      <c r="G28" s="216"/>
      <c r="H28" s="187">
        <f t="shared" si="2"/>
        <v>0</v>
      </c>
      <c r="I28" s="188">
        <f t="shared" si="0"/>
        <v>0</v>
      </c>
      <c r="J28" s="189">
        <f t="shared" si="3"/>
        <v>0</v>
      </c>
      <c r="K28" s="183">
        <f t="shared" ca="1" si="4"/>
        <v>0</v>
      </c>
      <c r="L28" s="73">
        <f ca="1">(WEEKDAY(B28)=1)*SUM(OFFSET(H28,,,-MIN(ROWS($3:28),7)))</f>
        <v>0</v>
      </c>
      <c r="M28" s="68">
        <f t="shared" ca="1" si="5"/>
        <v>0</v>
      </c>
      <c r="N28" s="69">
        <f t="shared" ca="1" si="6"/>
        <v>0</v>
      </c>
      <c r="O28" s="74">
        <f t="shared" ca="1" si="7"/>
        <v>0</v>
      </c>
      <c r="P28" s="136"/>
    </row>
    <row r="29" spans="1:16" ht="15.75" thickBot="1" x14ac:dyDescent="0.3">
      <c r="A29" s="233"/>
      <c r="B29" s="185">
        <f t="shared" si="1"/>
        <v>43645</v>
      </c>
      <c r="C29" s="190"/>
      <c r="D29" s="214"/>
      <c r="E29" s="215"/>
      <c r="F29" s="215"/>
      <c r="G29" s="216"/>
      <c r="H29" s="191">
        <f t="shared" si="2"/>
        <v>0</v>
      </c>
      <c r="I29" s="192">
        <f t="shared" si="0"/>
        <v>0</v>
      </c>
      <c r="J29" s="193">
        <f t="shared" si="3"/>
        <v>0</v>
      </c>
      <c r="K29" s="194">
        <f t="shared" ca="1" si="4"/>
        <v>0</v>
      </c>
      <c r="L29" s="79">
        <f ca="1">(WEEKDAY(B29)=1)*SUM(OFFSET(H29,,,-MIN(ROWS($3:29),7)))</f>
        <v>0</v>
      </c>
      <c r="M29" s="80">
        <f t="shared" ca="1" si="5"/>
        <v>0</v>
      </c>
      <c r="N29" s="81">
        <f t="shared" ca="1" si="6"/>
        <v>0</v>
      </c>
      <c r="O29" s="82">
        <f t="shared" ca="1" si="7"/>
        <v>0</v>
      </c>
      <c r="P29" s="135" t="str">
        <f>IF(H29&lt;&gt;0,"ASTREINTE","")</f>
        <v/>
      </c>
    </row>
    <row r="30" spans="1:16" ht="16.5" thickTop="1" thickBot="1" x14ac:dyDescent="0.3">
      <c r="A30" s="233"/>
      <c r="B30" s="196">
        <f t="shared" si="1"/>
        <v>43646</v>
      </c>
      <c r="C30" s="197"/>
      <c r="D30" s="198"/>
      <c r="E30" s="199"/>
      <c r="F30" s="199"/>
      <c r="G30" s="217"/>
      <c r="H30" s="241">
        <f t="shared" si="2"/>
        <v>0</v>
      </c>
      <c r="I30" s="242">
        <f t="shared" si="0"/>
        <v>0</v>
      </c>
      <c r="J30" s="243">
        <f t="shared" si="3"/>
        <v>0</v>
      </c>
      <c r="K30" s="245">
        <f t="shared" ca="1" si="4"/>
        <v>0</v>
      </c>
      <c r="L30" s="86">
        <f ca="1">(WEEKDAY(B30)=1)*SUM(OFFSET(H30,,,-MIN(ROWS($3:30),7)))</f>
        <v>0</v>
      </c>
      <c r="M30" s="87">
        <f t="shared" ca="1" si="5"/>
        <v>0</v>
      </c>
      <c r="N30" s="88">
        <f t="shared" ca="1" si="6"/>
        <v>0</v>
      </c>
      <c r="O30" s="89">
        <f t="shared" ca="1" si="7"/>
        <v>0</v>
      </c>
      <c r="P30" s="135" t="str">
        <f>IF(H30&lt;&gt;0,"ASTREINTE","")</f>
        <v/>
      </c>
    </row>
    <row r="31" spans="1:16" ht="15.75" thickTop="1" x14ac:dyDescent="0.25">
      <c r="A31" s="233"/>
      <c r="B31" s="175">
        <f t="shared" si="1"/>
        <v>43647</v>
      </c>
      <c r="C31" s="210"/>
      <c r="D31" s="218"/>
      <c r="E31" s="219"/>
      <c r="F31" s="219"/>
      <c r="G31" s="220"/>
      <c r="H31" s="187">
        <f t="shared" si="2"/>
        <v>0</v>
      </c>
      <c r="I31" s="188">
        <f t="shared" si="0"/>
        <v>0</v>
      </c>
      <c r="J31" s="189">
        <f t="shared" si="3"/>
        <v>0</v>
      </c>
      <c r="K31" s="183">
        <f t="shared" ca="1" si="4"/>
        <v>0</v>
      </c>
      <c r="L31" s="59">
        <f ca="1">(WEEKDAY(B31)=1)*SUM(OFFSET(H31,,,-MIN(ROWS($3:31),7)))</f>
        <v>0</v>
      </c>
      <c r="M31" s="68">
        <f t="shared" ca="1" si="5"/>
        <v>0</v>
      </c>
      <c r="N31" s="69">
        <f t="shared" ca="1" si="6"/>
        <v>0</v>
      </c>
      <c r="O31" s="74">
        <f t="shared" ca="1" si="7"/>
        <v>0</v>
      </c>
      <c r="P31" s="135"/>
    </row>
    <row r="32" spans="1:16" ht="15" x14ac:dyDescent="0.25">
      <c r="A32" s="233"/>
      <c r="B32" s="185">
        <f t="shared" si="1"/>
        <v>43648</v>
      </c>
      <c r="C32" s="190"/>
      <c r="D32" s="214"/>
      <c r="E32" s="215"/>
      <c r="F32" s="215"/>
      <c r="G32" s="216"/>
      <c r="H32" s="187">
        <f t="shared" si="2"/>
        <v>0</v>
      </c>
      <c r="I32" s="188">
        <f t="shared" si="0"/>
        <v>0</v>
      </c>
      <c r="J32" s="189">
        <f t="shared" si="3"/>
        <v>0</v>
      </c>
      <c r="K32" s="183">
        <f t="shared" ca="1" si="4"/>
        <v>0</v>
      </c>
      <c r="L32" s="73">
        <f ca="1">(WEEKDAY(B32)=1)*SUM(OFFSET(H32,,,-MIN(ROWS($3:32),7)))</f>
        <v>0</v>
      </c>
      <c r="M32" s="68">
        <f t="shared" ca="1" si="5"/>
        <v>0</v>
      </c>
      <c r="N32" s="69">
        <f t="shared" ca="1" si="6"/>
        <v>0</v>
      </c>
      <c r="O32" s="74">
        <f t="shared" ca="1" si="7"/>
        <v>0</v>
      </c>
      <c r="P32" s="136"/>
    </row>
    <row r="33" spans="1:16" ht="15" x14ac:dyDescent="0.25">
      <c r="A33" s="233"/>
      <c r="B33" s="185">
        <f t="shared" si="1"/>
        <v>43649</v>
      </c>
      <c r="C33" s="190"/>
      <c r="D33" s="214"/>
      <c r="E33" s="215"/>
      <c r="F33" s="215"/>
      <c r="G33" s="216"/>
      <c r="H33" s="187">
        <f t="shared" si="2"/>
        <v>0</v>
      </c>
      <c r="I33" s="188">
        <f t="shared" si="0"/>
        <v>0</v>
      </c>
      <c r="J33" s="189">
        <f t="shared" si="3"/>
        <v>0</v>
      </c>
      <c r="K33" s="183">
        <f t="shared" ca="1" si="4"/>
        <v>0</v>
      </c>
      <c r="L33" s="73">
        <f ca="1">(WEEKDAY(B33)=1)*SUM(OFFSET(H33,,,-MIN(ROWS($3:33),7)))</f>
        <v>0</v>
      </c>
      <c r="M33" s="68">
        <f t="shared" ca="1" si="5"/>
        <v>0</v>
      </c>
      <c r="N33" s="69">
        <f t="shared" ca="1" si="6"/>
        <v>0</v>
      </c>
      <c r="O33" s="74">
        <f t="shared" ca="1" si="7"/>
        <v>0</v>
      </c>
      <c r="P33" s="136"/>
    </row>
    <row r="34" spans="1:16" ht="15" x14ac:dyDescent="0.25">
      <c r="A34" s="233"/>
      <c r="B34" s="185">
        <f t="shared" si="1"/>
        <v>43650</v>
      </c>
      <c r="C34" s="190"/>
      <c r="D34" s="214"/>
      <c r="E34" s="215"/>
      <c r="F34" s="215"/>
      <c r="G34" s="216"/>
      <c r="H34" s="187">
        <f t="shared" si="2"/>
        <v>0</v>
      </c>
      <c r="I34" s="188">
        <f t="shared" si="0"/>
        <v>0</v>
      </c>
      <c r="J34" s="189">
        <f t="shared" si="3"/>
        <v>0</v>
      </c>
      <c r="K34" s="183">
        <f t="shared" ca="1" si="4"/>
        <v>0</v>
      </c>
      <c r="L34" s="73">
        <f ca="1">(WEEKDAY(B34)=1)*SUM(OFFSET(H34,,,-MIN(ROWS($3:34),7)))</f>
        <v>0</v>
      </c>
      <c r="M34" s="68">
        <f t="shared" ca="1" si="5"/>
        <v>0</v>
      </c>
      <c r="N34" s="69">
        <f t="shared" ca="1" si="6"/>
        <v>0</v>
      </c>
      <c r="O34" s="74">
        <f t="shared" ca="1" si="7"/>
        <v>0</v>
      </c>
      <c r="P34" s="136"/>
    </row>
    <row r="35" spans="1:16" ht="15" x14ac:dyDescent="0.25">
      <c r="A35" s="233"/>
      <c r="B35" s="185">
        <f t="shared" si="1"/>
        <v>43651</v>
      </c>
      <c r="C35" s="190"/>
      <c r="D35" s="214"/>
      <c r="E35" s="215"/>
      <c r="F35" s="215"/>
      <c r="G35" s="216"/>
      <c r="H35" s="187">
        <f t="shared" si="2"/>
        <v>0</v>
      </c>
      <c r="I35" s="188">
        <f t="shared" si="0"/>
        <v>0</v>
      </c>
      <c r="J35" s="189">
        <f t="shared" si="3"/>
        <v>0</v>
      </c>
      <c r="K35" s="183">
        <f t="shared" ca="1" si="4"/>
        <v>0</v>
      </c>
      <c r="L35" s="73">
        <f ca="1">(WEEKDAY(B35)=1)*SUM(OFFSET(H35,,,-MIN(ROWS($3:35),7)))</f>
        <v>0</v>
      </c>
      <c r="M35" s="68">
        <f t="shared" ca="1" si="5"/>
        <v>0</v>
      </c>
      <c r="N35" s="69">
        <f t="shared" ca="1" si="6"/>
        <v>0</v>
      </c>
      <c r="O35" s="74">
        <f t="shared" ca="1" si="7"/>
        <v>0</v>
      </c>
      <c r="P35" s="136"/>
    </row>
    <row r="36" spans="1:16" ht="15.75" thickBot="1" x14ac:dyDescent="0.3">
      <c r="A36" s="233"/>
      <c r="B36" s="185">
        <f t="shared" si="1"/>
        <v>43652</v>
      </c>
      <c r="C36" s="190"/>
      <c r="D36" s="214"/>
      <c r="E36" s="215"/>
      <c r="F36" s="215"/>
      <c r="G36" s="216"/>
      <c r="H36" s="191">
        <f t="shared" si="2"/>
        <v>0</v>
      </c>
      <c r="I36" s="192">
        <f t="shared" si="0"/>
        <v>0</v>
      </c>
      <c r="J36" s="193">
        <f t="shared" si="3"/>
        <v>0</v>
      </c>
      <c r="K36" s="194">
        <f t="shared" ca="1" si="4"/>
        <v>0</v>
      </c>
      <c r="L36" s="79">
        <f ca="1">(WEEKDAY(B36)=1)*SUM(OFFSET(H36,,,-MIN(ROWS($3:36),7)))</f>
        <v>0</v>
      </c>
      <c r="M36" s="80">
        <f t="shared" ca="1" si="5"/>
        <v>0</v>
      </c>
      <c r="N36" s="81">
        <f t="shared" ca="1" si="6"/>
        <v>0</v>
      </c>
      <c r="O36" s="99">
        <f t="shared" ca="1" si="7"/>
        <v>0</v>
      </c>
      <c r="P36" s="135" t="str">
        <f>IF(H36&lt;&gt;0,"ASTREINTE","")</f>
        <v/>
      </c>
    </row>
    <row r="37" spans="1:16" ht="16.5" thickTop="1" thickBot="1" x14ac:dyDescent="0.3">
      <c r="A37" s="233"/>
      <c r="B37" s="221">
        <f t="shared" si="1"/>
        <v>43653</v>
      </c>
      <c r="C37" s="190"/>
      <c r="D37" s="214"/>
      <c r="E37" s="215"/>
      <c r="F37" s="215"/>
      <c r="G37" s="216"/>
      <c r="H37" s="241">
        <f t="shared" si="2"/>
        <v>0</v>
      </c>
      <c r="I37" s="242">
        <f t="shared" si="0"/>
        <v>0</v>
      </c>
      <c r="J37" s="243">
        <f t="shared" si="3"/>
        <v>0</v>
      </c>
      <c r="K37" s="245">
        <f t="shared" ca="1" si="4"/>
        <v>0</v>
      </c>
      <c r="L37" s="86">
        <f ca="1">(WEEKDAY(B37)=1)*SUM(OFFSET(H37,,,-MIN(ROWS($3:37),7)))</f>
        <v>0</v>
      </c>
      <c r="M37" s="87">
        <f t="shared" ca="1" si="5"/>
        <v>0</v>
      </c>
      <c r="N37" s="88">
        <f t="shared" ca="1" si="6"/>
        <v>0</v>
      </c>
      <c r="O37" s="89">
        <f t="shared" ca="1" si="7"/>
        <v>0</v>
      </c>
      <c r="P37" s="135" t="str">
        <f>IF(H37&lt;&gt;0,"ASTREINTE","")</f>
        <v/>
      </c>
    </row>
    <row r="38" spans="1:16" ht="16.5" thickTop="1" thickBot="1" x14ac:dyDescent="0.3">
      <c r="A38" s="233"/>
      <c r="B38" s="234" t="s">
        <v>12</v>
      </c>
      <c r="C38" s="100"/>
      <c r="D38" s="100"/>
      <c r="E38" s="100"/>
      <c r="F38" s="100"/>
      <c r="G38" s="100"/>
      <c r="H38" s="101">
        <f t="shared" ref="H38:O38" si="8">SUM(H3:H37)</f>
        <v>5.1979166666666661</v>
      </c>
      <c r="I38" s="101">
        <f t="shared" si="8"/>
        <v>5.1944444444444438</v>
      </c>
      <c r="J38" s="169">
        <f t="shared" si="8"/>
        <v>3.4722222222220989E-3</v>
      </c>
      <c r="K38" s="170">
        <f ca="1">SUMIFS(K3:K37,C3:C37,"")</f>
        <v>0.33333333333333315</v>
      </c>
      <c r="L38" s="102">
        <f ca="1">SUM(L3:L37)</f>
        <v>5.1979166666666661</v>
      </c>
      <c r="M38" s="102">
        <f t="shared" ca="1" si="8"/>
        <v>4.3506944444444446</v>
      </c>
      <c r="N38" s="102">
        <f t="shared" ca="1" si="8"/>
        <v>0.41319444444444486</v>
      </c>
      <c r="O38" s="103">
        <f t="shared" ca="1" si="8"/>
        <v>0.43402777777777701</v>
      </c>
      <c r="P38" s="235"/>
    </row>
    <row r="39" spans="1:16" ht="14.25" thickTop="1" thickBot="1" x14ac:dyDescent="0.3">
      <c r="A39" s="236"/>
      <c r="B39" s="237"/>
      <c r="C39" s="237"/>
      <c r="D39" s="237"/>
      <c r="E39" s="237"/>
      <c r="F39" s="237"/>
      <c r="G39" s="237"/>
      <c r="H39" s="237"/>
      <c r="I39" s="237"/>
      <c r="J39" s="237"/>
      <c r="K39" s="238"/>
      <c r="L39" s="237"/>
      <c r="M39" s="237"/>
      <c r="N39" s="237"/>
      <c r="O39" s="237"/>
    </row>
    <row r="40" spans="1:16" ht="17.25" thickTop="1" thickBot="1" x14ac:dyDescent="0.3">
      <c r="A40" s="236"/>
      <c r="B40" s="11" t="s">
        <v>13</v>
      </c>
      <c r="C40" s="26"/>
      <c r="D40" s="239"/>
      <c r="E40" s="239"/>
      <c r="F40" s="239"/>
      <c r="G40" s="239"/>
      <c r="H40" s="12">
        <f>H38</f>
        <v>5.1979166666666661</v>
      </c>
      <c r="I40" s="250">
        <f>SUM(I38:J38)</f>
        <v>5.1979166666666661</v>
      </c>
      <c r="J40" s="251"/>
      <c r="K40" s="238"/>
      <c r="L40" s="12">
        <f ca="1">L38</f>
        <v>5.1979166666666661</v>
      </c>
      <c r="M40" s="250">
        <f ca="1">SUM(M38:O38)</f>
        <v>5.1979166666666661</v>
      </c>
      <c r="N40" s="252"/>
      <c r="O40" s="253"/>
    </row>
    <row r="41" spans="1:16" ht="13.5" thickTop="1" x14ac:dyDescent="0.25">
      <c r="K41" s="238"/>
    </row>
  </sheetData>
  <mergeCells count="3">
    <mergeCell ref="A3:A16"/>
    <mergeCell ref="I40:J40"/>
    <mergeCell ref="M40:O40"/>
  </mergeCells>
  <conditionalFormatting sqref="A1">
    <cfRule type="expression" dxfId="83" priority="8">
      <formula>WEEKDAY($B1)=1</formula>
    </cfRule>
  </conditionalFormatting>
  <conditionalFormatting sqref="B31:K37">
    <cfRule type="expression" dxfId="82" priority="6">
      <formula>MONTH($B$34)&lt;&gt;MONTH($B$22)</formula>
    </cfRule>
  </conditionalFormatting>
  <conditionalFormatting sqref="B3:K37">
    <cfRule type="expression" dxfId="81" priority="7">
      <formula>WEEKDAY($B3)=1</formula>
    </cfRule>
  </conditionalFormatting>
  <conditionalFormatting sqref="C3:C11 C13:C15 C20:C29 C17:C18 C31:C37">
    <cfRule type="expression" dxfId="80" priority="5">
      <formula>AND(COUNTIF(Fer,B3)=0,C3&lt;&gt;"")</formula>
    </cfRule>
  </conditionalFormatting>
  <conditionalFormatting sqref="B3:C15 B17:C29 B31:C37">
    <cfRule type="expression" dxfId="79" priority="4">
      <formula>COUNTIF(Fer,$B3)</formula>
    </cfRule>
  </conditionalFormatting>
  <conditionalFormatting sqref="B3:K15 B17:K29 B31:K37">
    <cfRule type="expression" dxfId="78" priority="3">
      <formula>NOT(MOD(ROW(),2))</formula>
    </cfRule>
  </conditionalFormatting>
  <conditionalFormatting sqref="P3:P37">
    <cfRule type="expression" dxfId="77" priority="2">
      <formula>WEEKDAY($B3)=1</formula>
    </cfRule>
  </conditionalFormatting>
  <conditionalFormatting sqref="B3:P37">
    <cfRule type="expression" dxfId="76" priority="1">
      <formula>$P3="CONGE"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R41"/>
  <sheetViews>
    <sheetView zoomScale="98" zoomScaleNormal="98" workbookViewId="0">
      <pane xSplit="1" ySplit="2" topLeftCell="B3" activePane="bottomRight" state="frozen"/>
      <selection activeCell="P17" sqref="P17"/>
      <selection pane="topRight" activeCell="P17" sqref="P17"/>
      <selection pane="bottomLeft" activeCell="P17" sqref="P17"/>
      <selection pane="bottomRight" activeCell="R2" sqref="R2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132"/>
      <c r="B1" s="29" t="s">
        <v>31</v>
      </c>
      <c r="C1" s="30" t="s">
        <v>29</v>
      </c>
      <c r="D1" s="115">
        <f ca="1">N38/"1:"</f>
        <v>7.0833333333333481</v>
      </c>
      <c r="E1" s="31"/>
      <c r="F1" s="30" t="s">
        <v>30</v>
      </c>
      <c r="G1" s="116">
        <f ca="1">O38/"1:"</f>
        <v>0</v>
      </c>
      <c r="H1" s="31"/>
      <c r="I1" s="32" t="s">
        <v>32</v>
      </c>
      <c r="J1" s="32"/>
      <c r="K1" s="117">
        <f>J38/"1:"</f>
        <v>0</v>
      </c>
      <c r="L1" s="31"/>
      <c r="M1" s="32" t="s">
        <v>33</v>
      </c>
      <c r="N1" s="33"/>
      <c r="O1" s="118">
        <f ca="1">K38/"1:"</f>
        <v>0</v>
      </c>
    </row>
    <row r="2" spans="1:18" ht="40.5" customHeight="1" thickTop="1" thickBot="1" x14ac:dyDescent="0.3">
      <c r="A2" s="40">
        <v>43617</v>
      </c>
      <c r="B2" s="41" t="s">
        <v>0</v>
      </c>
      <c r="C2" s="42" t="s">
        <v>1</v>
      </c>
      <c r="D2" s="43" t="s">
        <v>34</v>
      </c>
      <c r="E2" s="44" t="s">
        <v>35</v>
      </c>
      <c r="F2" s="44" t="s">
        <v>36</v>
      </c>
      <c r="G2" s="53" t="s">
        <v>37</v>
      </c>
      <c r="H2" s="54" t="s">
        <v>2</v>
      </c>
      <c r="I2" s="51" t="str">
        <f>"Dont
H Jour
("&amp;TEXT(HJ,"hh")&amp;" à "&amp;TEXT(HN,"hh")&amp;")"</f>
        <v>Dont
H Jour
(07 à 20)</v>
      </c>
      <c r="J2" s="45" t="str">
        <f>"Dont
H Nuit
("&amp;TEXT(HN,"hh")&amp;" à "&amp;TEXT(HJ,"hh")&amp;")"</f>
        <v>Dont
H Nuit
(20 à 07)</v>
      </c>
      <c r="K2" s="52" t="s">
        <v>3</v>
      </c>
      <c r="L2" s="50" t="s">
        <v>4</v>
      </c>
      <c r="M2" s="43" t="s">
        <v>5</v>
      </c>
      <c r="N2" s="44" t="s">
        <v>6</v>
      </c>
      <c r="O2" s="46" t="s">
        <v>7</v>
      </c>
      <c r="P2" s="46" t="s">
        <v>52</v>
      </c>
    </row>
    <row r="3" spans="1:18" ht="15.75" thickTop="1" x14ac:dyDescent="0.2">
      <c r="A3" s="254" t="str">
        <f ca="1">MID(CELL("filename",A1),FIND("]",CELL("filename",A1))+1,32)</f>
        <v>THIERRY</v>
      </c>
      <c r="B3" s="175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76"/>
      <c r="D3" s="177">
        <v>0.33333333333333331</v>
      </c>
      <c r="E3" s="178">
        <v>0.5625</v>
      </c>
      <c r="F3" s="178">
        <v>0.60416666666666663</v>
      </c>
      <c r="G3" s="179">
        <v>0.71875</v>
      </c>
      <c r="H3" s="180">
        <f>MAX(MOD(($E3+$G3-$D3-$F3),1),C3*HF)</f>
        <v>0.34375000000000011</v>
      </c>
      <c r="I3" s="181">
        <f t="shared" ref="I3:I37" si="0">$H3-$J3</f>
        <v>0.34375000000000011</v>
      </c>
      <c r="J3" s="182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83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67">
        <f ca="1">(WEEKDAY(B3)=1)*SUM(OFFSET(H3,,,-MIN(ROWS($3:3),7)))</f>
        <v>0</v>
      </c>
      <c r="M3" s="68">
        <f ca="1">(WEEKDAY(B3)=1)*MIN(HS_1,L3)</f>
        <v>0</v>
      </c>
      <c r="N3" s="69">
        <f ca="1">(WEEKDAY(B3)=1)*MIN(HS_2-HS_1,L3-M3)</f>
        <v>0</v>
      </c>
      <c r="O3" s="70">
        <f ca="1">(WEEKDAY(B3)=1)*L3-M3-N3</f>
        <v>0</v>
      </c>
      <c r="P3" s="132"/>
      <c r="Q3" s="13" t="s">
        <v>8</v>
      </c>
      <c r="R3" s="14">
        <v>0.29166666666666669</v>
      </c>
    </row>
    <row r="4" spans="1:18" ht="15" x14ac:dyDescent="0.2">
      <c r="A4" s="255"/>
      <c r="B4" s="185">
        <f t="shared" ref="B4:B37" si="1">B3+1</f>
        <v>43620</v>
      </c>
      <c r="C4" s="186"/>
      <c r="D4" s="177">
        <v>0.33333333333333331</v>
      </c>
      <c r="E4" s="178">
        <v>0.54166666666666663</v>
      </c>
      <c r="F4" s="178">
        <v>0.58333333333333337</v>
      </c>
      <c r="G4" s="179">
        <v>0.66666666666666663</v>
      </c>
      <c r="H4" s="187">
        <f t="shared" ref="H4:H37" si="2">MAX(MOD(($E4+$G4-$D4-$F4),1),C4*HF)</f>
        <v>0.29166666666666663</v>
      </c>
      <c r="I4" s="188">
        <f t="shared" si="0"/>
        <v>0.29166666666666663</v>
      </c>
      <c r="J4" s="189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3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73">
        <f ca="1">(WEEKDAY(B4)=1)*SUM(OFFSET(H4,,,-MIN(ROWS($3:4),7)))</f>
        <v>0</v>
      </c>
      <c r="M4" s="68">
        <f t="shared" ref="M4:M37" ca="1" si="5">(WEEKDAY(B4)=1)*MIN(HS_1,L4)</f>
        <v>0</v>
      </c>
      <c r="N4" s="69">
        <f t="shared" ref="N4:N37" ca="1" si="6">(WEEKDAY(B4)=1)*MIN(HS_2-HS_1,L4-M4)</f>
        <v>0</v>
      </c>
      <c r="O4" s="74">
        <f t="shared" ref="O4:O37" ca="1" si="7">(WEEKDAY(B4)=1)*L4-M4-N4</f>
        <v>0</v>
      </c>
      <c r="P4" s="133"/>
      <c r="Q4" s="15" t="s">
        <v>9</v>
      </c>
      <c r="R4" s="16">
        <v>0.83333333333333337</v>
      </c>
    </row>
    <row r="5" spans="1:18" ht="15" x14ac:dyDescent="0.2">
      <c r="A5" s="255"/>
      <c r="B5" s="185">
        <f t="shared" si="1"/>
        <v>43621</v>
      </c>
      <c r="C5" s="190"/>
      <c r="D5" s="177">
        <v>0.33333333333333331</v>
      </c>
      <c r="E5" s="178">
        <v>0.52083333333333337</v>
      </c>
      <c r="F5" s="178">
        <v>0.58333333333333337</v>
      </c>
      <c r="G5" s="179">
        <v>0.69791666666666663</v>
      </c>
      <c r="H5" s="187">
        <f t="shared" si="2"/>
        <v>0.30208333333333337</v>
      </c>
      <c r="I5" s="188">
        <f t="shared" si="0"/>
        <v>0.30208333333333337</v>
      </c>
      <c r="J5" s="189">
        <f t="shared" si="3"/>
        <v>0</v>
      </c>
      <c r="K5" s="183">
        <f t="shared" ca="1" si="4"/>
        <v>0</v>
      </c>
      <c r="L5" s="73">
        <f ca="1">(WEEKDAY(B5)=1)*SUM(OFFSET(H5,,,-MIN(ROWS($3:5),7)))</f>
        <v>0</v>
      </c>
      <c r="M5" s="68">
        <f t="shared" ca="1" si="5"/>
        <v>0</v>
      </c>
      <c r="N5" s="75">
        <f t="shared" ca="1" si="6"/>
        <v>0</v>
      </c>
      <c r="O5" s="74">
        <f t="shared" ca="1" si="7"/>
        <v>0</v>
      </c>
      <c r="P5" s="133"/>
      <c r="Q5" s="15" t="s">
        <v>10</v>
      </c>
      <c r="R5" s="17">
        <f>RIGHT(M2,2)/24</f>
        <v>1.4583333333333333</v>
      </c>
    </row>
    <row r="6" spans="1:18" ht="15" x14ac:dyDescent="0.2">
      <c r="A6" s="255"/>
      <c r="B6" s="185">
        <f t="shared" si="1"/>
        <v>43622</v>
      </c>
      <c r="C6" s="186"/>
      <c r="D6" s="177">
        <v>0.34375</v>
      </c>
      <c r="E6" s="178">
        <v>0.52083333333333337</v>
      </c>
      <c r="F6" s="178">
        <v>0.5625</v>
      </c>
      <c r="G6" s="179">
        <v>0.69791666666666663</v>
      </c>
      <c r="H6" s="187">
        <f t="shared" si="2"/>
        <v>0.3125</v>
      </c>
      <c r="I6" s="188">
        <f t="shared" si="0"/>
        <v>0.3125</v>
      </c>
      <c r="J6" s="189">
        <f t="shared" si="3"/>
        <v>0</v>
      </c>
      <c r="K6" s="183">
        <f t="shared" ca="1" si="4"/>
        <v>0</v>
      </c>
      <c r="L6" s="73">
        <f ca="1">(WEEKDAY(B6)=1)*SUM(OFFSET(H6,,,-MIN(ROWS($3:6),7)))</f>
        <v>0</v>
      </c>
      <c r="M6" s="68">
        <f t="shared" ca="1" si="5"/>
        <v>0</v>
      </c>
      <c r="N6" s="69">
        <f t="shared" ca="1" si="6"/>
        <v>0</v>
      </c>
      <c r="O6" s="74">
        <f t="shared" ca="1" si="7"/>
        <v>0</v>
      </c>
      <c r="P6" s="133"/>
      <c r="Q6" s="15" t="s">
        <v>11</v>
      </c>
      <c r="R6" s="17">
        <f>RIGHT(N2,2)/24</f>
        <v>1.7916666666666667</v>
      </c>
    </row>
    <row r="7" spans="1:18" ht="15.75" thickBot="1" x14ac:dyDescent="0.25">
      <c r="A7" s="255"/>
      <c r="B7" s="185">
        <f t="shared" si="1"/>
        <v>43623</v>
      </c>
      <c r="C7" s="186"/>
      <c r="D7" s="177">
        <v>0.33333333333333331</v>
      </c>
      <c r="E7" s="178">
        <v>0.54166666666666663</v>
      </c>
      <c r="F7" s="178">
        <v>0.58333333333333337</v>
      </c>
      <c r="G7" s="179">
        <v>0.64930555555555558</v>
      </c>
      <c r="H7" s="187">
        <f t="shared" si="2"/>
        <v>0.27430555555555569</v>
      </c>
      <c r="I7" s="188">
        <f t="shared" si="0"/>
        <v>0.27430555555555569</v>
      </c>
      <c r="J7" s="189">
        <f t="shared" si="3"/>
        <v>0</v>
      </c>
      <c r="K7" s="183">
        <f t="shared" ca="1" si="4"/>
        <v>0</v>
      </c>
      <c r="L7" s="73">
        <f ca="1">(WEEKDAY(B7)=1)*SUM(OFFSET(H7,,,-MIN(ROWS($3:7),7)))</f>
        <v>0</v>
      </c>
      <c r="M7" s="68">
        <f t="shared" ca="1" si="5"/>
        <v>0</v>
      </c>
      <c r="N7" s="69">
        <f t="shared" ca="1" si="6"/>
        <v>0</v>
      </c>
      <c r="O7" s="74">
        <f t="shared" ca="1" si="7"/>
        <v>0</v>
      </c>
      <c r="P7" s="133"/>
      <c r="Q7" s="18" t="s">
        <v>51</v>
      </c>
      <c r="R7" s="19">
        <v>0.29166666666666669</v>
      </c>
    </row>
    <row r="8" spans="1:18" ht="16.5" thickTop="1" thickBot="1" x14ac:dyDescent="0.25">
      <c r="A8" s="255"/>
      <c r="B8" s="185">
        <f t="shared" si="1"/>
        <v>43624</v>
      </c>
      <c r="C8" s="186"/>
      <c r="D8" s="200"/>
      <c r="E8" s="201"/>
      <c r="F8" s="201"/>
      <c r="G8" s="247"/>
      <c r="H8" s="191">
        <f t="shared" si="2"/>
        <v>0</v>
      </c>
      <c r="I8" s="192">
        <f t="shared" si="0"/>
        <v>0</v>
      </c>
      <c r="J8" s="193">
        <f t="shared" si="3"/>
        <v>0</v>
      </c>
      <c r="K8" s="194">
        <f t="shared" ca="1" si="4"/>
        <v>0</v>
      </c>
      <c r="L8" s="79">
        <f ca="1">(WEEKDAY(B8)=1)*SUM(OFFSET(H8,,,-MIN(ROWS($3:8),7)))</f>
        <v>0</v>
      </c>
      <c r="M8" s="80">
        <f t="shared" ca="1" si="5"/>
        <v>0</v>
      </c>
      <c r="N8" s="81">
        <f t="shared" ca="1" si="6"/>
        <v>0</v>
      </c>
      <c r="O8" s="82">
        <f t="shared" ca="1" si="7"/>
        <v>0</v>
      </c>
      <c r="P8" s="134" t="str">
        <f>IF(H8&lt;&gt;0,"ASTREINTE","")</f>
        <v/>
      </c>
      <c r="Q8" s="10"/>
    </row>
    <row r="9" spans="1:18" ht="16.5" thickTop="1" thickBot="1" x14ac:dyDescent="0.3">
      <c r="A9" s="255"/>
      <c r="B9" s="196">
        <f t="shared" si="1"/>
        <v>43625</v>
      </c>
      <c r="C9" s="197"/>
      <c r="D9" s="206"/>
      <c r="E9" s="207"/>
      <c r="F9" s="207"/>
      <c r="G9" s="248"/>
      <c r="H9" s="246">
        <f t="shared" si="2"/>
        <v>0</v>
      </c>
      <c r="I9" s="242">
        <f t="shared" si="0"/>
        <v>0</v>
      </c>
      <c r="J9" s="243">
        <f t="shared" si="3"/>
        <v>0</v>
      </c>
      <c r="K9" s="244">
        <f t="shared" ca="1" si="4"/>
        <v>0</v>
      </c>
      <c r="L9" s="86">
        <f ca="1">(WEEKDAY(B9)=1)*SUM(OFFSET(H9,,,-MIN(ROWS($3:9),7)))</f>
        <v>1.5243055555555558</v>
      </c>
      <c r="M9" s="87">
        <f t="shared" ca="1" si="5"/>
        <v>1.4583333333333333</v>
      </c>
      <c r="N9" s="88">
        <f t="shared" ca="1" si="6"/>
        <v>6.5972222222222543E-2</v>
      </c>
      <c r="O9" s="89">
        <f t="shared" ca="1" si="7"/>
        <v>0</v>
      </c>
      <c r="P9" s="135" t="str">
        <f>IF(H9&lt;&gt;0,"ASTREINTE","")</f>
        <v/>
      </c>
    </row>
    <row r="10" spans="1:18" ht="15.75" thickTop="1" x14ac:dyDescent="0.25">
      <c r="A10" s="255"/>
      <c r="B10" s="175">
        <f t="shared" si="1"/>
        <v>43626</v>
      </c>
      <c r="C10" s="176"/>
      <c r="D10" s="177"/>
      <c r="E10" s="178"/>
      <c r="F10" s="178"/>
      <c r="G10" s="249"/>
      <c r="H10" s="187">
        <f t="shared" si="2"/>
        <v>0</v>
      </c>
      <c r="I10" s="188">
        <f t="shared" si="0"/>
        <v>0</v>
      </c>
      <c r="J10" s="189">
        <f t="shared" si="3"/>
        <v>0</v>
      </c>
      <c r="K10" s="183">
        <f t="shared" ca="1" si="4"/>
        <v>0</v>
      </c>
      <c r="L10" s="59">
        <f ca="1">(WEEKDAY(B10)=1)*SUM(OFFSET(H10,,,-MIN(ROWS($3:10),7)))</f>
        <v>0</v>
      </c>
      <c r="M10" s="68">
        <f t="shared" ca="1" si="5"/>
        <v>0</v>
      </c>
      <c r="N10" s="69">
        <f t="shared" ca="1" si="6"/>
        <v>0</v>
      </c>
      <c r="O10" s="74">
        <f t="shared" ca="1" si="7"/>
        <v>0</v>
      </c>
      <c r="P10" s="136"/>
    </row>
    <row r="11" spans="1:18" ht="15" x14ac:dyDescent="0.25">
      <c r="A11" s="255"/>
      <c r="B11" s="185">
        <f t="shared" si="1"/>
        <v>43627</v>
      </c>
      <c r="C11" s="186"/>
      <c r="D11" s="200">
        <v>0.33333333333333331</v>
      </c>
      <c r="E11" s="201">
        <v>0.54166666666666663</v>
      </c>
      <c r="F11" s="201">
        <v>0.58333333333333337</v>
      </c>
      <c r="G11" s="202">
        <v>0.79166666666666663</v>
      </c>
      <c r="H11" s="187">
        <f t="shared" si="2"/>
        <v>0.41666666666666663</v>
      </c>
      <c r="I11" s="188">
        <f t="shared" si="0"/>
        <v>0.41666666666666663</v>
      </c>
      <c r="J11" s="189">
        <f t="shared" si="3"/>
        <v>0</v>
      </c>
      <c r="K11" s="183">
        <f t="shared" ca="1" si="4"/>
        <v>0</v>
      </c>
      <c r="L11" s="73">
        <f ca="1">(WEEKDAY(B11)=1)*SUM(OFFSET(H11,,,-MIN(ROWS($3:11),7)))</f>
        <v>0</v>
      </c>
      <c r="M11" s="68">
        <f t="shared" ca="1" si="5"/>
        <v>0</v>
      </c>
      <c r="N11" s="69">
        <f t="shared" ca="1" si="6"/>
        <v>0</v>
      </c>
      <c r="O11" s="74">
        <f t="shared" ca="1" si="7"/>
        <v>0</v>
      </c>
      <c r="P11" s="136"/>
    </row>
    <row r="12" spans="1:18" ht="15" x14ac:dyDescent="0.25">
      <c r="A12" s="255"/>
      <c r="B12" s="185">
        <f t="shared" si="1"/>
        <v>43628</v>
      </c>
      <c r="C12" s="186"/>
      <c r="D12" s="200">
        <v>0.33333333333333331</v>
      </c>
      <c r="E12" s="201">
        <v>0.54166666666666663</v>
      </c>
      <c r="F12" s="201">
        <v>0.58333333333333337</v>
      </c>
      <c r="G12" s="202">
        <v>0.76041666666666663</v>
      </c>
      <c r="H12" s="187">
        <f t="shared" si="2"/>
        <v>0.38541666666666663</v>
      </c>
      <c r="I12" s="188">
        <f t="shared" si="0"/>
        <v>0.38541666666666663</v>
      </c>
      <c r="J12" s="189">
        <f t="shared" si="3"/>
        <v>0</v>
      </c>
      <c r="K12" s="183">
        <f t="shared" ca="1" si="4"/>
        <v>0</v>
      </c>
      <c r="L12" s="73">
        <f ca="1">(WEEKDAY(B12)=1)*SUM(OFFSET(H12,,,-MIN(ROWS($3:12),7)))</f>
        <v>0</v>
      </c>
      <c r="M12" s="68">
        <f t="shared" ca="1" si="5"/>
        <v>0</v>
      </c>
      <c r="N12" s="69">
        <f t="shared" ca="1" si="6"/>
        <v>0</v>
      </c>
      <c r="O12" s="74">
        <f t="shared" ca="1" si="7"/>
        <v>0</v>
      </c>
      <c r="P12" s="136"/>
    </row>
    <row r="13" spans="1:18" ht="15" x14ac:dyDescent="0.25">
      <c r="A13" s="255"/>
      <c r="B13" s="185">
        <f t="shared" si="1"/>
        <v>43629</v>
      </c>
      <c r="C13" s="186"/>
      <c r="D13" s="200">
        <v>0.33333333333333331</v>
      </c>
      <c r="E13" s="201">
        <v>0.5</v>
      </c>
      <c r="F13" s="201">
        <v>0.54166666666666663</v>
      </c>
      <c r="G13" s="202">
        <v>0.75</v>
      </c>
      <c r="H13" s="187">
        <f t="shared" si="2"/>
        <v>0.37500000000000011</v>
      </c>
      <c r="I13" s="188">
        <f t="shared" si="0"/>
        <v>0.37500000000000011</v>
      </c>
      <c r="J13" s="189">
        <f t="shared" si="3"/>
        <v>0</v>
      </c>
      <c r="K13" s="183">
        <f t="shared" ca="1" si="4"/>
        <v>0</v>
      </c>
      <c r="L13" s="73">
        <f ca="1">(WEEKDAY(B13)=1)*SUM(OFFSET(H13,,,-MIN(ROWS($3:13),7)))</f>
        <v>0</v>
      </c>
      <c r="M13" s="68">
        <f t="shared" ca="1" si="5"/>
        <v>0</v>
      </c>
      <c r="N13" s="69">
        <f t="shared" ca="1" si="6"/>
        <v>0</v>
      </c>
      <c r="O13" s="74">
        <f t="shared" ca="1" si="7"/>
        <v>0</v>
      </c>
      <c r="P13" s="136"/>
    </row>
    <row r="14" spans="1:18" ht="15" x14ac:dyDescent="0.25">
      <c r="A14" s="255"/>
      <c r="B14" s="185">
        <f t="shared" si="1"/>
        <v>43630</v>
      </c>
      <c r="C14" s="186"/>
      <c r="D14" s="200">
        <v>0.33333333333333331</v>
      </c>
      <c r="E14" s="201">
        <v>0.54166666666666663</v>
      </c>
      <c r="F14" s="201">
        <v>0.58333333333333337</v>
      </c>
      <c r="G14" s="202">
        <v>0.79166666666666663</v>
      </c>
      <c r="H14" s="187">
        <f t="shared" si="2"/>
        <v>0.41666666666666663</v>
      </c>
      <c r="I14" s="188">
        <f t="shared" si="0"/>
        <v>0.41666666666666663</v>
      </c>
      <c r="J14" s="189">
        <f t="shared" si="3"/>
        <v>0</v>
      </c>
      <c r="K14" s="183">
        <f t="shared" ca="1" si="4"/>
        <v>0</v>
      </c>
      <c r="L14" s="73">
        <f ca="1">(WEEKDAY(B14)=1)*SUM(OFFSET(H14,,,-MIN(ROWS($3:14),7)))</f>
        <v>0</v>
      </c>
      <c r="M14" s="68">
        <f t="shared" ca="1" si="5"/>
        <v>0</v>
      </c>
      <c r="N14" s="69">
        <f t="shared" ca="1" si="6"/>
        <v>0</v>
      </c>
      <c r="O14" s="74">
        <f t="shared" ca="1" si="7"/>
        <v>0</v>
      </c>
      <c r="P14" s="136"/>
    </row>
    <row r="15" spans="1:18" ht="15.75" thickBot="1" x14ac:dyDescent="0.3">
      <c r="A15" s="255"/>
      <c r="B15" s="185">
        <f t="shared" si="1"/>
        <v>43631</v>
      </c>
      <c r="C15" s="190"/>
      <c r="D15" s="203"/>
      <c r="E15" s="204"/>
      <c r="F15" s="204"/>
      <c r="G15" s="205"/>
      <c r="H15" s="191">
        <f t="shared" si="2"/>
        <v>0</v>
      </c>
      <c r="I15" s="192">
        <f t="shared" si="0"/>
        <v>0</v>
      </c>
      <c r="J15" s="193">
        <f t="shared" si="3"/>
        <v>0</v>
      </c>
      <c r="K15" s="194">
        <f t="shared" ca="1" si="4"/>
        <v>0</v>
      </c>
      <c r="L15" s="79">
        <f ca="1">(WEEKDAY(B15)=1)*SUM(OFFSET(H15,,,-MIN(ROWS($3:15),7)))</f>
        <v>0</v>
      </c>
      <c r="M15" s="80">
        <f t="shared" ca="1" si="5"/>
        <v>0</v>
      </c>
      <c r="N15" s="81">
        <f t="shared" ca="1" si="6"/>
        <v>0</v>
      </c>
      <c r="O15" s="82">
        <f t="shared" ca="1" si="7"/>
        <v>0</v>
      </c>
      <c r="P15" s="135" t="str">
        <f>IF(H15&lt;&gt;0,"ASTREINTE","")</f>
        <v/>
      </c>
    </row>
    <row r="16" spans="1:18" ht="16.5" thickTop="1" thickBot="1" x14ac:dyDescent="0.3">
      <c r="A16" s="255"/>
      <c r="B16" s="196">
        <f t="shared" si="1"/>
        <v>43632</v>
      </c>
      <c r="C16" s="197"/>
      <c r="D16" s="206"/>
      <c r="E16" s="207"/>
      <c r="F16" s="207"/>
      <c r="G16" s="208"/>
      <c r="H16" s="241">
        <f t="shared" si="2"/>
        <v>0</v>
      </c>
      <c r="I16" s="242">
        <f t="shared" si="0"/>
        <v>0</v>
      </c>
      <c r="J16" s="243">
        <f t="shared" si="3"/>
        <v>0</v>
      </c>
      <c r="K16" s="244">
        <f t="shared" ca="1" si="4"/>
        <v>0</v>
      </c>
      <c r="L16" s="86">
        <f ca="1">(WEEKDAY(B16)=1)*SUM(OFFSET(H16,,,-MIN(ROWS($3:16),7)))</f>
        <v>1.59375</v>
      </c>
      <c r="M16" s="87">
        <f t="shared" ca="1" si="5"/>
        <v>1.4583333333333333</v>
      </c>
      <c r="N16" s="88">
        <f t="shared" ca="1" si="6"/>
        <v>0.13541666666666674</v>
      </c>
      <c r="O16" s="89">
        <f t="shared" ca="1" si="7"/>
        <v>0</v>
      </c>
      <c r="P16" s="135" t="str">
        <f>IF(H16&lt;&gt;0,"ASTREINTE","")</f>
        <v/>
      </c>
    </row>
    <row r="17" spans="1:16" ht="15.75" thickTop="1" x14ac:dyDescent="0.25">
      <c r="A17" s="38"/>
      <c r="B17" s="175">
        <f t="shared" si="1"/>
        <v>43633</v>
      </c>
      <c r="C17" s="210"/>
      <c r="D17" s="211">
        <v>0.375</v>
      </c>
      <c r="E17" s="212">
        <v>0.5</v>
      </c>
      <c r="F17" s="212">
        <v>0.5625</v>
      </c>
      <c r="G17" s="213">
        <v>0.73263888888888884</v>
      </c>
      <c r="H17" s="187">
        <f t="shared" si="2"/>
        <v>0.29513888888888884</v>
      </c>
      <c r="I17" s="188">
        <f t="shared" si="0"/>
        <v>0.29513888888888884</v>
      </c>
      <c r="J17" s="189">
        <f t="shared" si="3"/>
        <v>0</v>
      </c>
      <c r="K17" s="183">
        <f t="shared" ca="1" si="4"/>
        <v>0</v>
      </c>
      <c r="L17" s="59">
        <f ca="1">(WEEKDAY(B17)=1)*SUM(OFFSET(H17,,,-MIN(ROWS($3:17),7)))</f>
        <v>0</v>
      </c>
      <c r="M17" s="68">
        <f t="shared" ca="1" si="5"/>
        <v>0</v>
      </c>
      <c r="N17" s="69">
        <f t="shared" ca="1" si="6"/>
        <v>0</v>
      </c>
      <c r="O17" s="74">
        <f t="shared" ca="1" si="7"/>
        <v>0</v>
      </c>
      <c r="P17" s="136"/>
    </row>
    <row r="18" spans="1:16" ht="15" x14ac:dyDescent="0.25">
      <c r="A18" s="38"/>
      <c r="B18" s="185">
        <f t="shared" si="1"/>
        <v>43634</v>
      </c>
      <c r="C18" s="190"/>
      <c r="D18" s="203">
        <v>0.33333333333333331</v>
      </c>
      <c r="E18" s="204">
        <v>0.5</v>
      </c>
      <c r="F18" s="204">
        <v>0.54166666666666663</v>
      </c>
      <c r="G18" s="205">
        <v>0.77083333333333337</v>
      </c>
      <c r="H18" s="187">
        <f t="shared" si="2"/>
        <v>0.39583333333333359</v>
      </c>
      <c r="I18" s="188">
        <f t="shared" si="0"/>
        <v>0.39583333333333359</v>
      </c>
      <c r="J18" s="189">
        <f t="shared" si="3"/>
        <v>0</v>
      </c>
      <c r="K18" s="183">
        <f t="shared" ca="1" si="4"/>
        <v>0</v>
      </c>
      <c r="L18" s="73">
        <f ca="1">(WEEKDAY(B18)=1)*SUM(OFFSET(H18,,,-MIN(ROWS($3:18),7)))</f>
        <v>0</v>
      </c>
      <c r="M18" s="68">
        <f t="shared" ca="1" si="5"/>
        <v>0</v>
      </c>
      <c r="N18" s="69">
        <f t="shared" ca="1" si="6"/>
        <v>0</v>
      </c>
      <c r="O18" s="74">
        <f t="shared" ca="1" si="7"/>
        <v>0</v>
      </c>
      <c r="P18" s="136"/>
    </row>
    <row r="19" spans="1:16" ht="15" x14ac:dyDescent="0.25">
      <c r="A19" s="38"/>
      <c r="B19" s="185">
        <f t="shared" si="1"/>
        <v>43635</v>
      </c>
      <c r="C19" s="190"/>
      <c r="D19" s="203">
        <v>0.33333333333333331</v>
      </c>
      <c r="E19" s="204">
        <v>0.5</v>
      </c>
      <c r="F19" s="204">
        <v>0.54166666666666663</v>
      </c>
      <c r="G19" s="205">
        <v>0.66666666666666663</v>
      </c>
      <c r="H19" s="187">
        <f t="shared" si="2"/>
        <v>0.29166666666666663</v>
      </c>
      <c r="I19" s="188">
        <f t="shared" si="0"/>
        <v>0.29166666666666663</v>
      </c>
      <c r="J19" s="189">
        <f t="shared" si="3"/>
        <v>0</v>
      </c>
      <c r="K19" s="183">
        <f t="shared" ca="1" si="4"/>
        <v>0</v>
      </c>
      <c r="L19" s="73">
        <f ca="1">(WEEKDAY(B19)=1)*SUM(OFFSET(H19,,,-MIN(ROWS($3:19),7)))</f>
        <v>0</v>
      </c>
      <c r="M19" s="68">
        <f t="shared" ca="1" si="5"/>
        <v>0</v>
      </c>
      <c r="N19" s="69">
        <f t="shared" ca="1" si="6"/>
        <v>0</v>
      </c>
      <c r="O19" s="74">
        <f t="shared" ca="1" si="7"/>
        <v>0</v>
      </c>
      <c r="P19" s="136"/>
    </row>
    <row r="20" spans="1:16" ht="15" x14ac:dyDescent="0.25">
      <c r="A20" s="38"/>
      <c r="B20" s="185">
        <f t="shared" si="1"/>
        <v>43636</v>
      </c>
      <c r="C20" s="190"/>
      <c r="D20" s="203">
        <v>0.2986111111111111</v>
      </c>
      <c r="E20" s="204">
        <v>0.47916666666666669</v>
      </c>
      <c r="F20" s="204">
        <v>0.52083333333333337</v>
      </c>
      <c r="G20" s="205">
        <v>0.57638888888888895</v>
      </c>
      <c r="H20" s="187">
        <f t="shared" si="2"/>
        <v>0.23611111111111105</v>
      </c>
      <c r="I20" s="188">
        <f t="shared" si="0"/>
        <v>0.23611111111111105</v>
      </c>
      <c r="J20" s="189">
        <f t="shared" si="3"/>
        <v>0</v>
      </c>
      <c r="K20" s="183">
        <f t="shared" ca="1" si="4"/>
        <v>0</v>
      </c>
      <c r="L20" s="73">
        <f ca="1">(WEEKDAY(B20)=1)*SUM(OFFSET(H20,,,-MIN(ROWS($3:20),7)))</f>
        <v>0</v>
      </c>
      <c r="M20" s="68">
        <f t="shared" ca="1" si="5"/>
        <v>0</v>
      </c>
      <c r="N20" s="69">
        <f t="shared" ca="1" si="6"/>
        <v>0</v>
      </c>
      <c r="O20" s="74">
        <f t="shared" ca="1" si="7"/>
        <v>0</v>
      </c>
      <c r="P20" s="136"/>
    </row>
    <row r="21" spans="1:16" ht="15" x14ac:dyDescent="0.25">
      <c r="A21" s="38"/>
      <c r="B21" s="185">
        <f t="shared" si="1"/>
        <v>43637</v>
      </c>
      <c r="C21" s="190"/>
      <c r="D21" s="203">
        <v>0.32291666666666669</v>
      </c>
      <c r="E21" s="204">
        <v>0.52083333333333337</v>
      </c>
      <c r="F21" s="204">
        <v>0.54166666666666663</v>
      </c>
      <c r="G21" s="205">
        <v>0.67708333333333337</v>
      </c>
      <c r="H21" s="187">
        <f t="shared" si="2"/>
        <v>0.33333333333333337</v>
      </c>
      <c r="I21" s="188">
        <f t="shared" si="0"/>
        <v>0.33333333333333337</v>
      </c>
      <c r="J21" s="189">
        <f t="shared" si="3"/>
        <v>0</v>
      </c>
      <c r="K21" s="183">
        <f t="shared" ca="1" si="4"/>
        <v>0</v>
      </c>
      <c r="L21" s="73">
        <f ca="1">(WEEKDAY(B21)=1)*SUM(OFFSET(H21,,,-MIN(ROWS($3:21),7)))</f>
        <v>0</v>
      </c>
      <c r="M21" s="68">
        <f t="shared" ca="1" si="5"/>
        <v>0</v>
      </c>
      <c r="N21" s="69">
        <f t="shared" ca="1" si="6"/>
        <v>0</v>
      </c>
      <c r="O21" s="74">
        <f t="shared" ca="1" si="7"/>
        <v>0</v>
      </c>
      <c r="P21" s="136"/>
    </row>
    <row r="22" spans="1:16" ht="15.75" thickBot="1" x14ac:dyDescent="0.3">
      <c r="A22" s="38"/>
      <c r="B22" s="185">
        <f t="shared" si="1"/>
        <v>43638</v>
      </c>
      <c r="C22" s="190"/>
      <c r="D22" s="203"/>
      <c r="E22" s="204"/>
      <c r="F22" s="204"/>
      <c r="G22" s="205"/>
      <c r="H22" s="191">
        <f t="shared" si="2"/>
        <v>0</v>
      </c>
      <c r="I22" s="192">
        <f t="shared" si="0"/>
        <v>0</v>
      </c>
      <c r="J22" s="193">
        <f t="shared" si="3"/>
        <v>0</v>
      </c>
      <c r="K22" s="194">
        <f t="shared" ca="1" si="4"/>
        <v>0</v>
      </c>
      <c r="L22" s="79">
        <f ca="1">(WEEKDAY(B22)=1)*SUM(OFFSET(H22,,,-MIN(ROWS($3:22),7)))</f>
        <v>0</v>
      </c>
      <c r="M22" s="80">
        <f t="shared" ca="1" si="5"/>
        <v>0</v>
      </c>
      <c r="N22" s="81">
        <f t="shared" ca="1" si="6"/>
        <v>0</v>
      </c>
      <c r="O22" s="82">
        <f t="shared" ca="1" si="7"/>
        <v>0</v>
      </c>
      <c r="P22" s="135" t="str">
        <f>IF(H22&lt;&gt;0,"ASTREINTE","")</f>
        <v/>
      </c>
    </row>
    <row r="23" spans="1:16" ht="16.5" thickTop="1" thickBot="1" x14ac:dyDescent="0.3">
      <c r="A23" s="38"/>
      <c r="B23" s="196">
        <f t="shared" si="1"/>
        <v>43639</v>
      </c>
      <c r="C23" s="197"/>
      <c r="D23" s="198"/>
      <c r="E23" s="199"/>
      <c r="F23" s="199"/>
      <c r="G23" s="217"/>
      <c r="H23" s="241">
        <f t="shared" si="2"/>
        <v>0</v>
      </c>
      <c r="I23" s="242">
        <f t="shared" si="0"/>
        <v>0</v>
      </c>
      <c r="J23" s="243">
        <f t="shared" si="3"/>
        <v>0</v>
      </c>
      <c r="K23" s="245">
        <f t="shared" ca="1" si="4"/>
        <v>0</v>
      </c>
      <c r="L23" s="86">
        <f ca="1">(WEEKDAY(B23)=1)*SUM(OFFSET(H23,,,-MIN(ROWS($3:23),7)))</f>
        <v>1.5520833333333335</v>
      </c>
      <c r="M23" s="87">
        <f t="shared" ca="1" si="5"/>
        <v>1.4583333333333333</v>
      </c>
      <c r="N23" s="88">
        <f t="shared" ca="1" si="6"/>
        <v>9.3750000000000222E-2</v>
      </c>
      <c r="O23" s="89">
        <f t="shared" ca="1" si="7"/>
        <v>0</v>
      </c>
      <c r="P23" s="135" t="str">
        <f>IF(H23&lt;&gt;0,"ASTREINTE","")</f>
        <v/>
      </c>
    </row>
    <row r="24" spans="1:16" ht="15.75" thickTop="1" x14ac:dyDescent="0.25">
      <c r="A24" s="38"/>
      <c r="B24" s="175">
        <f t="shared" si="1"/>
        <v>43640</v>
      </c>
      <c r="C24" s="210"/>
      <c r="D24" s="218"/>
      <c r="E24" s="219"/>
      <c r="F24" s="219"/>
      <c r="G24" s="220"/>
      <c r="H24" s="187">
        <f t="shared" si="2"/>
        <v>0</v>
      </c>
      <c r="I24" s="188">
        <f t="shared" si="0"/>
        <v>0</v>
      </c>
      <c r="J24" s="189">
        <f t="shared" si="3"/>
        <v>0</v>
      </c>
      <c r="K24" s="183">
        <f t="shared" ca="1" si="4"/>
        <v>0</v>
      </c>
      <c r="L24" s="59">
        <f ca="1">(WEEKDAY(B24)=1)*SUM(OFFSET(H24,,,-MIN(ROWS($3:24),7)))</f>
        <v>0</v>
      </c>
      <c r="M24" s="68">
        <f t="shared" ca="1" si="5"/>
        <v>0</v>
      </c>
      <c r="N24" s="69">
        <f t="shared" ca="1" si="6"/>
        <v>0</v>
      </c>
      <c r="O24" s="74">
        <f t="shared" ca="1" si="7"/>
        <v>0</v>
      </c>
      <c r="P24" s="136"/>
    </row>
    <row r="25" spans="1:16" ht="15" x14ac:dyDescent="0.25">
      <c r="A25" s="38"/>
      <c r="B25" s="185">
        <f t="shared" si="1"/>
        <v>43641</v>
      </c>
      <c r="C25" s="190"/>
      <c r="D25" s="214"/>
      <c r="E25" s="215"/>
      <c r="F25" s="215"/>
      <c r="G25" s="216"/>
      <c r="H25" s="187">
        <f t="shared" si="2"/>
        <v>0</v>
      </c>
      <c r="I25" s="188">
        <f t="shared" si="0"/>
        <v>0</v>
      </c>
      <c r="J25" s="189">
        <f t="shared" si="3"/>
        <v>0</v>
      </c>
      <c r="K25" s="183">
        <f t="shared" ca="1" si="4"/>
        <v>0</v>
      </c>
      <c r="L25" s="73">
        <f ca="1">(WEEKDAY(B25)=1)*SUM(OFFSET(H25,,,-MIN(ROWS($3:25),7)))</f>
        <v>0</v>
      </c>
      <c r="M25" s="68">
        <f t="shared" ca="1" si="5"/>
        <v>0</v>
      </c>
      <c r="N25" s="69">
        <f t="shared" ca="1" si="6"/>
        <v>0</v>
      </c>
      <c r="O25" s="74">
        <f t="shared" ca="1" si="7"/>
        <v>0</v>
      </c>
      <c r="P25" s="136"/>
    </row>
    <row r="26" spans="1:16" ht="15" x14ac:dyDescent="0.25">
      <c r="A26" s="38"/>
      <c r="B26" s="185">
        <f t="shared" si="1"/>
        <v>43642</v>
      </c>
      <c r="C26" s="190"/>
      <c r="D26" s="214"/>
      <c r="E26" s="215"/>
      <c r="F26" s="215"/>
      <c r="G26" s="216"/>
      <c r="H26" s="187">
        <f t="shared" si="2"/>
        <v>0</v>
      </c>
      <c r="I26" s="188">
        <f t="shared" si="0"/>
        <v>0</v>
      </c>
      <c r="J26" s="189">
        <f t="shared" si="3"/>
        <v>0</v>
      </c>
      <c r="K26" s="183">
        <f t="shared" ca="1" si="4"/>
        <v>0</v>
      </c>
      <c r="L26" s="73">
        <f ca="1">(WEEKDAY(B26)=1)*SUM(OFFSET(H26,,,-MIN(ROWS($3:26),7)))</f>
        <v>0</v>
      </c>
      <c r="M26" s="68">
        <f t="shared" ca="1" si="5"/>
        <v>0</v>
      </c>
      <c r="N26" s="69">
        <f t="shared" ca="1" si="6"/>
        <v>0</v>
      </c>
      <c r="O26" s="74">
        <f t="shared" ca="1" si="7"/>
        <v>0</v>
      </c>
      <c r="P26" s="136"/>
    </row>
    <row r="27" spans="1:16" ht="15" x14ac:dyDescent="0.25">
      <c r="A27" s="38"/>
      <c r="B27" s="185">
        <f t="shared" si="1"/>
        <v>43643</v>
      </c>
      <c r="C27" s="190"/>
      <c r="D27" s="214"/>
      <c r="E27" s="215"/>
      <c r="F27" s="215"/>
      <c r="G27" s="216"/>
      <c r="H27" s="187">
        <f t="shared" si="2"/>
        <v>0</v>
      </c>
      <c r="I27" s="188">
        <f t="shared" si="0"/>
        <v>0</v>
      </c>
      <c r="J27" s="189">
        <f t="shared" si="3"/>
        <v>0</v>
      </c>
      <c r="K27" s="183">
        <f t="shared" ca="1" si="4"/>
        <v>0</v>
      </c>
      <c r="L27" s="73">
        <f ca="1">(WEEKDAY(B27)=1)*SUM(OFFSET(H27,,,-MIN(ROWS($3:27),7)))</f>
        <v>0</v>
      </c>
      <c r="M27" s="68">
        <f t="shared" ca="1" si="5"/>
        <v>0</v>
      </c>
      <c r="N27" s="69">
        <f t="shared" ca="1" si="6"/>
        <v>0</v>
      </c>
      <c r="O27" s="74">
        <f t="shared" ca="1" si="7"/>
        <v>0</v>
      </c>
      <c r="P27" s="136"/>
    </row>
    <row r="28" spans="1:16" ht="15" x14ac:dyDescent="0.25">
      <c r="A28" s="38"/>
      <c r="B28" s="185">
        <f t="shared" si="1"/>
        <v>43644</v>
      </c>
      <c r="C28" s="190"/>
      <c r="D28" s="214"/>
      <c r="E28" s="215"/>
      <c r="F28" s="215"/>
      <c r="G28" s="216"/>
      <c r="H28" s="187">
        <f t="shared" si="2"/>
        <v>0</v>
      </c>
      <c r="I28" s="188">
        <f t="shared" si="0"/>
        <v>0</v>
      </c>
      <c r="J28" s="189">
        <f t="shared" si="3"/>
        <v>0</v>
      </c>
      <c r="K28" s="183">
        <f t="shared" ca="1" si="4"/>
        <v>0</v>
      </c>
      <c r="L28" s="73">
        <f ca="1">(WEEKDAY(B28)=1)*SUM(OFFSET(H28,,,-MIN(ROWS($3:28),7)))</f>
        <v>0</v>
      </c>
      <c r="M28" s="68">
        <f t="shared" ca="1" si="5"/>
        <v>0</v>
      </c>
      <c r="N28" s="69">
        <f t="shared" ca="1" si="6"/>
        <v>0</v>
      </c>
      <c r="O28" s="74">
        <f t="shared" ca="1" si="7"/>
        <v>0</v>
      </c>
      <c r="P28" s="136"/>
    </row>
    <row r="29" spans="1:16" ht="15.75" thickBot="1" x14ac:dyDescent="0.3">
      <c r="A29" s="38"/>
      <c r="B29" s="185">
        <f t="shared" si="1"/>
        <v>43645</v>
      </c>
      <c r="C29" s="190"/>
      <c r="D29" s="214"/>
      <c r="E29" s="215"/>
      <c r="F29" s="215"/>
      <c r="G29" s="216"/>
      <c r="H29" s="191">
        <f t="shared" si="2"/>
        <v>0</v>
      </c>
      <c r="I29" s="192">
        <f t="shared" si="0"/>
        <v>0</v>
      </c>
      <c r="J29" s="193">
        <f t="shared" si="3"/>
        <v>0</v>
      </c>
      <c r="K29" s="194">
        <f t="shared" ca="1" si="4"/>
        <v>0</v>
      </c>
      <c r="L29" s="79">
        <f ca="1">(WEEKDAY(B29)=1)*SUM(OFFSET(H29,,,-MIN(ROWS($3:29),7)))</f>
        <v>0</v>
      </c>
      <c r="M29" s="80">
        <f t="shared" ca="1" si="5"/>
        <v>0</v>
      </c>
      <c r="N29" s="81">
        <f t="shared" ca="1" si="6"/>
        <v>0</v>
      </c>
      <c r="O29" s="82">
        <f t="shared" ca="1" si="7"/>
        <v>0</v>
      </c>
      <c r="P29" s="135" t="str">
        <f>IF(H29&lt;&gt;0,"ASTREINTE","")</f>
        <v/>
      </c>
    </row>
    <row r="30" spans="1:16" ht="16.5" thickTop="1" thickBot="1" x14ac:dyDescent="0.3">
      <c r="A30" s="38"/>
      <c r="B30" s="196">
        <f t="shared" si="1"/>
        <v>43646</v>
      </c>
      <c r="C30" s="197"/>
      <c r="D30" s="198"/>
      <c r="E30" s="199"/>
      <c r="F30" s="199"/>
      <c r="G30" s="217"/>
      <c r="H30" s="241">
        <f t="shared" si="2"/>
        <v>0</v>
      </c>
      <c r="I30" s="242">
        <f t="shared" si="0"/>
        <v>0</v>
      </c>
      <c r="J30" s="243">
        <f t="shared" si="3"/>
        <v>0</v>
      </c>
      <c r="K30" s="245">
        <f t="shared" ca="1" si="4"/>
        <v>0</v>
      </c>
      <c r="L30" s="86">
        <f ca="1">(WEEKDAY(B30)=1)*SUM(OFFSET(H30,,,-MIN(ROWS($3:30),7)))</f>
        <v>0</v>
      </c>
      <c r="M30" s="87">
        <f t="shared" ca="1" si="5"/>
        <v>0</v>
      </c>
      <c r="N30" s="88">
        <f t="shared" ca="1" si="6"/>
        <v>0</v>
      </c>
      <c r="O30" s="89">
        <f t="shared" ca="1" si="7"/>
        <v>0</v>
      </c>
      <c r="P30" s="135" t="str">
        <f>IF(H30&lt;&gt;0,"ASTREINTE","")</f>
        <v/>
      </c>
    </row>
    <row r="31" spans="1:16" ht="15.75" thickTop="1" x14ac:dyDescent="0.25">
      <c r="A31" s="38"/>
      <c r="B31" s="175">
        <f t="shared" si="1"/>
        <v>43647</v>
      </c>
      <c r="C31" s="210"/>
      <c r="D31" s="218"/>
      <c r="E31" s="219"/>
      <c r="F31" s="219"/>
      <c r="G31" s="220"/>
      <c r="H31" s="187">
        <f t="shared" si="2"/>
        <v>0</v>
      </c>
      <c r="I31" s="188">
        <f t="shared" si="0"/>
        <v>0</v>
      </c>
      <c r="J31" s="189">
        <f t="shared" si="3"/>
        <v>0</v>
      </c>
      <c r="K31" s="183">
        <f t="shared" ca="1" si="4"/>
        <v>0</v>
      </c>
      <c r="L31" s="59">
        <f ca="1">(WEEKDAY(B31)=1)*SUM(OFFSET(H31,,,-MIN(ROWS($3:31),7)))</f>
        <v>0</v>
      </c>
      <c r="M31" s="68">
        <f t="shared" ca="1" si="5"/>
        <v>0</v>
      </c>
      <c r="N31" s="69">
        <f t="shared" ca="1" si="6"/>
        <v>0</v>
      </c>
      <c r="O31" s="74">
        <f t="shared" ca="1" si="7"/>
        <v>0</v>
      </c>
      <c r="P31" s="135"/>
    </row>
    <row r="32" spans="1:16" ht="15" x14ac:dyDescent="0.25">
      <c r="A32" s="38"/>
      <c r="B32" s="185">
        <f t="shared" si="1"/>
        <v>43648</v>
      </c>
      <c r="C32" s="190"/>
      <c r="D32" s="214"/>
      <c r="E32" s="215"/>
      <c r="F32" s="215"/>
      <c r="G32" s="216"/>
      <c r="H32" s="187">
        <f t="shared" si="2"/>
        <v>0</v>
      </c>
      <c r="I32" s="188">
        <f t="shared" si="0"/>
        <v>0</v>
      </c>
      <c r="J32" s="189">
        <f t="shared" si="3"/>
        <v>0</v>
      </c>
      <c r="K32" s="183">
        <f t="shared" ca="1" si="4"/>
        <v>0</v>
      </c>
      <c r="L32" s="73">
        <f ca="1">(WEEKDAY(B32)=1)*SUM(OFFSET(H32,,,-MIN(ROWS($3:32),7)))</f>
        <v>0</v>
      </c>
      <c r="M32" s="68">
        <f t="shared" ca="1" si="5"/>
        <v>0</v>
      </c>
      <c r="N32" s="69">
        <f t="shared" ca="1" si="6"/>
        <v>0</v>
      </c>
      <c r="O32" s="74">
        <f t="shared" ca="1" si="7"/>
        <v>0</v>
      </c>
      <c r="P32" s="136"/>
    </row>
    <row r="33" spans="1:16" ht="15" x14ac:dyDescent="0.25">
      <c r="A33" s="38"/>
      <c r="B33" s="185">
        <f t="shared" si="1"/>
        <v>43649</v>
      </c>
      <c r="C33" s="190"/>
      <c r="D33" s="214"/>
      <c r="E33" s="215"/>
      <c r="F33" s="215"/>
      <c r="G33" s="216"/>
      <c r="H33" s="187">
        <f t="shared" si="2"/>
        <v>0</v>
      </c>
      <c r="I33" s="188">
        <f t="shared" si="0"/>
        <v>0</v>
      </c>
      <c r="J33" s="189">
        <f t="shared" si="3"/>
        <v>0</v>
      </c>
      <c r="K33" s="183">
        <f t="shared" ca="1" si="4"/>
        <v>0</v>
      </c>
      <c r="L33" s="73">
        <f ca="1">(WEEKDAY(B33)=1)*SUM(OFFSET(H33,,,-MIN(ROWS($3:33),7)))</f>
        <v>0</v>
      </c>
      <c r="M33" s="68">
        <f t="shared" ca="1" si="5"/>
        <v>0</v>
      </c>
      <c r="N33" s="69">
        <f t="shared" ca="1" si="6"/>
        <v>0</v>
      </c>
      <c r="O33" s="74">
        <f t="shared" ca="1" si="7"/>
        <v>0</v>
      </c>
      <c r="P33" s="136"/>
    </row>
    <row r="34" spans="1:16" ht="15" x14ac:dyDescent="0.25">
      <c r="A34" s="38"/>
      <c r="B34" s="185">
        <f t="shared" si="1"/>
        <v>43650</v>
      </c>
      <c r="C34" s="190"/>
      <c r="D34" s="214"/>
      <c r="E34" s="215"/>
      <c r="F34" s="215"/>
      <c r="G34" s="216"/>
      <c r="H34" s="187">
        <f t="shared" si="2"/>
        <v>0</v>
      </c>
      <c r="I34" s="188">
        <f t="shared" si="0"/>
        <v>0</v>
      </c>
      <c r="J34" s="189">
        <f t="shared" si="3"/>
        <v>0</v>
      </c>
      <c r="K34" s="183">
        <f t="shared" ca="1" si="4"/>
        <v>0</v>
      </c>
      <c r="L34" s="73">
        <f ca="1">(WEEKDAY(B34)=1)*SUM(OFFSET(H34,,,-MIN(ROWS($3:34),7)))</f>
        <v>0</v>
      </c>
      <c r="M34" s="68">
        <f t="shared" ca="1" si="5"/>
        <v>0</v>
      </c>
      <c r="N34" s="69">
        <f t="shared" ca="1" si="6"/>
        <v>0</v>
      </c>
      <c r="O34" s="74">
        <f t="shared" ca="1" si="7"/>
        <v>0</v>
      </c>
      <c r="P34" s="136"/>
    </row>
    <row r="35" spans="1:16" ht="15" x14ac:dyDescent="0.25">
      <c r="A35" s="38"/>
      <c r="B35" s="185">
        <f t="shared" si="1"/>
        <v>43651</v>
      </c>
      <c r="C35" s="190"/>
      <c r="D35" s="214"/>
      <c r="E35" s="215"/>
      <c r="F35" s="215"/>
      <c r="G35" s="216"/>
      <c r="H35" s="187">
        <f t="shared" si="2"/>
        <v>0</v>
      </c>
      <c r="I35" s="188">
        <f t="shared" si="0"/>
        <v>0</v>
      </c>
      <c r="J35" s="189">
        <f t="shared" si="3"/>
        <v>0</v>
      </c>
      <c r="K35" s="183">
        <f t="shared" ca="1" si="4"/>
        <v>0</v>
      </c>
      <c r="L35" s="73">
        <f ca="1">(WEEKDAY(B35)=1)*SUM(OFFSET(H35,,,-MIN(ROWS($3:35),7)))</f>
        <v>0</v>
      </c>
      <c r="M35" s="68">
        <f t="shared" ca="1" si="5"/>
        <v>0</v>
      </c>
      <c r="N35" s="69">
        <f t="shared" ca="1" si="6"/>
        <v>0</v>
      </c>
      <c r="O35" s="74">
        <f t="shared" ca="1" si="7"/>
        <v>0</v>
      </c>
      <c r="P35" s="136"/>
    </row>
    <row r="36" spans="1:16" ht="15.75" thickBot="1" x14ac:dyDescent="0.3">
      <c r="A36" s="38"/>
      <c r="B36" s="185">
        <f t="shared" si="1"/>
        <v>43652</v>
      </c>
      <c r="C36" s="190"/>
      <c r="D36" s="214"/>
      <c r="E36" s="215"/>
      <c r="F36" s="215"/>
      <c r="G36" s="216"/>
      <c r="H36" s="191">
        <f t="shared" si="2"/>
        <v>0</v>
      </c>
      <c r="I36" s="192">
        <f t="shared" si="0"/>
        <v>0</v>
      </c>
      <c r="J36" s="193">
        <f t="shared" si="3"/>
        <v>0</v>
      </c>
      <c r="K36" s="194">
        <f t="shared" ca="1" si="4"/>
        <v>0</v>
      </c>
      <c r="L36" s="79">
        <f ca="1">(WEEKDAY(B36)=1)*SUM(OFFSET(H36,,,-MIN(ROWS($3:36),7)))</f>
        <v>0</v>
      </c>
      <c r="M36" s="80">
        <f t="shared" ca="1" si="5"/>
        <v>0</v>
      </c>
      <c r="N36" s="81">
        <f t="shared" ca="1" si="6"/>
        <v>0</v>
      </c>
      <c r="O36" s="99">
        <f t="shared" ca="1" si="7"/>
        <v>0</v>
      </c>
      <c r="P36" s="135" t="str">
        <f>IF(H36&lt;&gt;0,"ASTREINTE","")</f>
        <v/>
      </c>
    </row>
    <row r="37" spans="1:16" ht="16.5" thickTop="1" thickBot="1" x14ac:dyDescent="0.3">
      <c r="A37" s="38"/>
      <c r="B37" s="221">
        <f t="shared" si="1"/>
        <v>43653</v>
      </c>
      <c r="C37" s="190"/>
      <c r="D37" s="214"/>
      <c r="E37" s="215"/>
      <c r="F37" s="215"/>
      <c r="G37" s="216"/>
      <c r="H37" s="241">
        <f t="shared" si="2"/>
        <v>0</v>
      </c>
      <c r="I37" s="242">
        <f t="shared" si="0"/>
        <v>0</v>
      </c>
      <c r="J37" s="243">
        <f t="shared" si="3"/>
        <v>0</v>
      </c>
      <c r="K37" s="245">
        <f t="shared" ca="1" si="4"/>
        <v>0</v>
      </c>
      <c r="L37" s="86">
        <f ca="1">(WEEKDAY(B37)=1)*SUM(OFFSET(H37,,,-MIN(ROWS($3:37),7)))</f>
        <v>0</v>
      </c>
      <c r="M37" s="87">
        <f t="shared" ca="1" si="5"/>
        <v>0</v>
      </c>
      <c r="N37" s="88">
        <f t="shared" ca="1" si="6"/>
        <v>0</v>
      </c>
      <c r="O37" s="89">
        <f t="shared" ca="1" si="7"/>
        <v>0</v>
      </c>
      <c r="P37" s="135" t="str">
        <f>IF(H37&lt;&gt;0,"ASTREINTE","")</f>
        <v/>
      </c>
    </row>
    <row r="38" spans="1:16" ht="16.5" thickTop="1" thickBot="1" x14ac:dyDescent="0.3">
      <c r="A38" s="38"/>
      <c r="B38" s="22" t="s">
        <v>12</v>
      </c>
      <c r="C38" s="100"/>
      <c r="D38" s="100"/>
      <c r="E38" s="100"/>
      <c r="F38" s="100"/>
      <c r="G38" s="100"/>
      <c r="H38" s="101">
        <f t="shared" ref="H38:O38" si="8">SUM(H3:H37)</f>
        <v>4.6701388888888884</v>
      </c>
      <c r="I38" s="101">
        <f t="shared" si="8"/>
        <v>4.6701388888888884</v>
      </c>
      <c r="J38" s="101">
        <f t="shared" si="8"/>
        <v>0</v>
      </c>
      <c r="K38" s="170">
        <f ca="1">SUMIFS(K3:K37,C3:C37,"")</f>
        <v>0</v>
      </c>
      <c r="L38" s="102">
        <f ca="1">SUM(L3:L37)</f>
        <v>4.6701388888888893</v>
      </c>
      <c r="M38" s="102">
        <f t="shared" ca="1" si="8"/>
        <v>4.375</v>
      </c>
      <c r="N38" s="102">
        <f ca="1">SUM(N3:N37)</f>
        <v>0.29513888888888951</v>
      </c>
      <c r="O38" s="103">
        <f t="shared" ca="1" si="8"/>
        <v>0</v>
      </c>
      <c r="P38" s="137"/>
    </row>
    <row r="39" spans="1:16" ht="14.25" thickTop="1" thickBot="1" x14ac:dyDescent="0.3">
      <c r="A39" s="39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39"/>
      <c r="B40" s="11" t="s">
        <v>13</v>
      </c>
      <c r="C40" s="26"/>
      <c r="D40" s="27"/>
      <c r="E40" s="27"/>
      <c r="F40" s="27"/>
      <c r="G40" s="27"/>
      <c r="H40" s="12">
        <f>H38</f>
        <v>4.6701388888888884</v>
      </c>
      <c r="I40" s="250">
        <f>SUM(I38:J38)</f>
        <v>4.6701388888888884</v>
      </c>
      <c r="J40" s="251"/>
      <c r="K40" s="28"/>
      <c r="L40" s="12">
        <f ca="1">L38</f>
        <v>4.6701388888888893</v>
      </c>
      <c r="M40" s="250">
        <f ca="1">SUM(M38:O38)</f>
        <v>4.6701388888888893</v>
      </c>
      <c r="N40" s="252"/>
      <c r="O40" s="253"/>
    </row>
    <row r="41" spans="1:16" ht="13.5" thickTop="1" x14ac:dyDescent="0.25"/>
  </sheetData>
  <mergeCells count="3">
    <mergeCell ref="A3:A16"/>
    <mergeCell ref="I40:J40"/>
    <mergeCell ref="M40:O40"/>
  </mergeCells>
  <conditionalFormatting sqref="A1">
    <cfRule type="expression" dxfId="75" priority="8">
      <formula>WEEKDAY($B1)=1</formula>
    </cfRule>
  </conditionalFormatting>
  <conditionalFormatting sqref="B31:K37">
    <cfRule type="expression" dxfId="74" priority="6">
      <formula>MONTH($B$34)&lt;&gt;MONTH($B$22)</formula>
    </cfRule>
  </conditionalFormatting>
  <conditionalFormatting sqref="B3:K37">
    <cfRule type="expression" dxfId="73" priority="7">
      <formula>WEEKDAY($B3)=1</formula>
    </cfRule>
  </conditionalFormatting>
  <conditionalFormatting sqref="C3:C11 C13:C15 C20:C29 C17:C18 C31:C37">
    <cfRule type="expression" dxfId="72" priority="5">
      <formula>AND(COUNTIF(Fer,B3)=0,C3&lt;&gt;"")</formula>
    </cfRule>
  </conditionalFormatting>
  <conditionalFormatting sqref="B3:C15 B17:C29 B31:C37">
    <cfRule type="expression" dxfId="71" priority="4">
      <formula>COUNTIF(Fer,$B3)</formula>
    </cfRule>
  </conditionalFormatting>
  <conditionalFormatting sqref="B3:K15 B17:K29 B31:K37">
    <cfRule type="expression" dxfId="70" priority="3">
      <formula>NOT(MOD(ROW(),2))</formula>
    </cfRule>
  </conditionalFormatting>
  <conditionalFormatting sqref="P3:P37">
    <cfRule type="expression" dxfId="69" priority="2">
      <formula>WEEKDAY($B3)=1</formula>
    </cfRule>
  </conditionalFormatting>
  <conditionalFormatting sqref="B3:P37">
    <cfRule type="expression" dxfId="68" priority="1">
      <formula>$P3="CONGE"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Button 4">
              <controlPr defaultSize="0" print="0" autoFill="0" autoPict="0" macro="[0]!_xludf.Clear">
                <anchor moveWithCells="1" sizeWithCells="1">
                  <from>
                    <xdr:col>15</xdr:col>
                    <xdr:colOff>47625</xdr:colOff>
                    <xdr:row>0</xdr:row>
                    <xdr:rowOff>38100</xdr:rowOff>
                  </from>
                  <to>
                    <xdr:col>15</xdr:col>
                    <xdr:colOff>714375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R41"/>
  <sheetViews>
    <sheetView zoomScale="98" zoomScaleNormal="98" workbookViewId="0">
      <pane xSplit="1" ySplit="2" topLeftCell="B3" activePane="bottomRight" state="frozen"/>
      <selection activeCell="P17" sqref="P17"/>
      <selection pane="topRight" activeCell="P17" sqref="P17"/>
      <selection pane="bottomLeft" activeCell="P17" sqref="P17"/>
      <selection pane="bottomRight" activeCell="P1" sqref="P1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132"/>
      <c r="B1" s="29" t="s">
        <v>31</v>
      </c>
      <c r="C1" s="30" t="s">
        <v>29</v>
      </c>
      <c r="D1" s="115">
        <f ca="1">N38/"1:"</f>
        <v>16.83333333333335</v>
      </c>
      <c r="E1" s="31"/>
      <c r="F1" s="30" t="s">
        <v>30</v>
      </c>
      <c r="G1" s="116">
        <f ca="1">O38/"1:"</f>
        <v>0</v>
      </c>
      <c r="H1" s="31"/>
      <c r="I1" s="32" t="s">
        <v>32</v>
      </c>
      <c r="J1" s="32"/>
      <c r="K1" s="117">
        <f>J38/"1:"</f>
        <v>0</v>
      </c>
      <c r="L1" s="31"/>
      <c r="M1" s="32" t="s">
        <v>33</v>
      </c>
      <c r="N1" s="33"/>
      <c r="O1" s="118">
        <f ca="1">K38/"1:"</f>
        <v>7.4999999999999991</v>
      </c>
    </row>
    <row r="2" spans="1:18" ht="40.5" customHeight="1" thickTop="1" thickBot="1" x14ac:dyDescent="0.3">
      <c r="A2" s="40">
        <v>43617</v>
      </c>
      <c r="B2" s="41" t="s">
        <v>0</v>
      </c>
      <c r="C2" s="42" t="s">
        <v>1</v>
      </c>
      <c r="D2" s="43" t="s">
        <v>34</v>
      </c>
      <c r="E2" s="44" t="s">
        <v>35</v>
      </c>
      <c r="F2" s="44" t="s">
        <v>36</v>
      </c>
      <c r="G2" s="53" t="s">
        <v>37</v>
      </c>
      <c r="H2" s="54" t="s">
        <v>2</v>
      </c>
      <c r="I2" s="51" t="str">
        <f>"Dont
H Jour
("&amp;TEXT(HJ,"hh")&amp;" à "&amp;TEXT(HN,"hh")&amp;")"</f>
        <v>Dont
H Jour
(07 à 20)</v>
      </c>
      <c r="J2" s="45" t="str">
        <f>"Dont
H Nuit
("&amp;TEXT(HN,"hh")&amp;" à "&amp;TEXT(HJ,"hh")&amp;")"</f>
        <v>Dont
H Nuit
(20 à 07)</v>
      </c>
      <c r="K2" s="52" t="s">
        <v>3</v>
      </c>
      <c r="L2" s="50" t="s">
        <v>4</v>
      </c>
      <c r="M2" s="43" t="s">
        <v>5</v>
      </c>
      <c r="N2" s="44" t="s">
        <v>6</v>
      </c>
      <c r="O2" s="46" t="s">
        <v>7</v>
      </c>
      <c r="P2" s="46" t="s">
        <v>52</v>
      </c>
    </row>
    <row r="3" spans="1:18" ht="15.75" thickTop="1" x14ac:dyDescent="0.2">
      <c r="A3" s="254" t="str">
        <f ca="1">MID(CELL("filename",A1),FIND("]",CELL("filename",A1))+1,32)</f>
        <v>GABRIEL</v>
      </c>
      <c r="B3" s="175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76"/>
      <c r="D3" s="177">
        <v>0.33333333333333331</v>
      </c>
      <c r="E3" s="178">
        <v>0.5</v>
      </c>
      <c r="F3" s="178">
        <v>0.54166666666666663</v>
      </c>
      <c r="G3" s="179">
        <v>0.70833333333333337</v>
      </c>
      <c r="H3" s="180">
        <f>MAX(MOD(($E3+$G3-$D3-$F3),1),C3*HF)</f>
        <v>0.33333333333333359</v>
      </c>
      <c r="I3" s="181">
        <f t="shared" ref="I3:I37" si="0">$H3-$J3</f>
        <v>0.33333333333333359</v>
      </c>
      <c r="J3" s="182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83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67">
        <f ca="1">(WEEKDAY(B3)=1)*SUM(OFFSET(H3,,,-MIN(ROWS($3:3),7)))</f>
        <v>0</v>
      </c>
      <c r="M3" s="68">
        <f ca="1">(WEEKDAY(B3)=1)*MIN(HS_1,L3)</f>
        <v>0</v>
      </c>
      <c r="N3" s="69">
        <f ca="1">(WEEKDAY(B3)=1)*MIN(HS_2-HS_1,L3-M3)</f>
        <v>0</v>
      </c>
      <c r="O3" s="70">
        <f ca="1">(WEEKDAY(B3)=1)*L3-M3-N3</f>
        <v>0</v>
      </c>
      <c r="P3" s="132"/>
      <c r="Q3" s="13" t="s">
        <v>8</v>
      </c>
      <c r="R3" s="14">
        <v>0.29166666666666669</v>
      </c>
    </row>
    <row r="4" spans="1:18" ht="15" x14ac:dyDescent="0.2">
      <c r="A4" s="255"/>
      <c r="B4" s="185">
        <f t="shared" ref="B4:B37" si="1">B3+1</f>
        <v>43620</v>
      </c>
      <c r="C4" s="186"/>
      <c r="D4" s="177">
        <v>0.32291666666666669</v>
      </c>
      <c r="E4" s="178">
        <v>0.5</v>
      </c>
      <c r="F4" s="178">
        <v>0.54166666666666663</v>
      </c>
      <c r="G4" s="179">
        <v>0.66666666666666663</v>
      </c>
      <c r="H4" s="187">
        <f t="shared" ref="H4:H37" si="2">MAX(MOD(($E4+$G4-$D4-$F4),1),C4*HF)</f>
        <v>0.30208333333333315</v>
      </c>
      <c r="I4" s="188">
        <f t="shared" si="0"/>
        <v>0.30208333333333315</v>
      </c>
      <c r="J4" s="189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3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73">
        <f ca="1">(WEEKDAY(B4)=1)*SUM(OFFSET(H4,,,-MIN(ROWS($3:4),7)))</f>
        <v>0</v>
      </c>
      <c r="M4" s="68">
        <f t="shared" ref="M4:M37" ca="1" si="5">(WEEKDAY(B4)=1)*MIN(HS_1,L4)</f>
        <v>0</v>
      </c>
      <c r="N4" s="69">
        <f t="shared" ref="N4:N37" ca="1" si="6">(WEEKDAY(B4)=1)*MIN(HS_2-HS_1,L4-M4)</f>
        <v>0</v>
      </c>
      <c r="O4" s="74">
        <f t="shared" ref="O4:O37" ca="1" si="7">(WEEKDAY(B4)=1)*L4-M4-N4</f>
        <v>0</v>
      </c>
      <c r="P4" s="133"/>
      <c r="Q4" s="15" t="s">
        <v>9</v>
      </c>
      <c r="R4" s="16">
        <v>0.83333333333333337</v>
      </c>
    </row>
    <row r="5" spans="1:18" ht="15" x14ac:dyDescent="0.2">
      <c r="A5" s="255"/>
      <c r="B5" s="185">
        <f t="shared" si="1"/>
        <v>43621</v>
      </c>
      <c r="C5" s="190"/>
      <c r="D5" s="177">
        <v>0.33333333333333331</v>
      </c>
      <c r="E5" s="178">
        <v>0.52083333333333337</v>
      </c>
      <c r="F5" s="178">
        <v>0.58333333333333337</v>
      </c>
      <c r="G5" s="179">
        <v>0.65625</v>
      </c>
      <c r="H5" s="187">
        <f t="shared" si="2"/>
        <v>0.26041666666666685</v>
      </c>
      <c r="I5" s="188">
        <f t="shared" si="0"/>
        <v>0.26041666666666685</v>
      </c>
      <c r="J5" s="189">
        <f t="shared" si="3"/>
        <v>0</v>
      </c>
      <c r="K5" s="183">
        <f t="shared" ca="1" si="4"/>
        <v>0</v>
      </c>
      <c r="L5" s="73">
        <f ca="1">(WEEKDAY(B5)=1)*SUM(OFFSET(H5,,,-MIN(ROWS($3:5),7)))</f>
        <v>0</v>
      </c>
      <c r="M5" s="68">
        <f t="shared" ca="1" si="5"/>
        <v>0</v>
      </c>
      <c r="N5" s="75">
        <f t="shared" ca="1" si="6"/>
        <v>0</v>
      </c>
      <c r="O5" s="74">
        <f t="shared" ca="1" si="7"/>
        <v>0</v>
      </c>
      <c r="P5" s="133"/>
      <c r="Q5" s="15" t="s">
        <v>10</v>
      </c>
      <c r="R5" s="17">
        <f>RIGHT(M2,2)/24</f>
        <v>1.4583333333333333</v>
      </c>
    </row>
    <row r="6" spans="1:18" ht="15" x14ac:dyDescent="0.2">
      <c r="A6" s="255"/>
      <c r="B6" s="185">
        <f t="shared" si="1"/>
        <v>43622</v>
      </c>
      <c r="C6" s="186"/>
      <c r="D6" s="177">
        <v>0.33333333333333331</v>
      </c>
      <c r="E6" s="178">
        <v>0.5</v>
      </c>
      <c r="F6" s="178">
        <v>0.54166666666666663</v>
      </c>
      <c r="G6" s="179">
        <v>0.83333333333333337</v>
      </c>
      <c r="H6" s="187">
        <f t="shared" si="2"/>
        <v>0.45833333333333359</v>
      </c>
      <c r="I6" s="188">
        <f t="shared" si="0"/>
        <v>0.45833333333333359</v>
      </c>
      <c r="J6" s="189">
        <f t="shared" si="3"/>
        <v>0</v>
      </c>
      <c r="K6" s="183">
        <f t="shared" ca="1" si="4"/>
        <v>0</v>
      </c>
      <c r="L6" s="73">
        <f ca="1">(WEEKDAY(B6)=1)*SUM(OFFSET(H6,,,-MIN(ROWS($3:6),7)))</f>
        <v>0</v>
      </c>
      <c r="M6" s="68">
        <f t="shared" ca="1" si="5"/>
        <v>0</v>
      </c>
      <c r="N6" s="69">
        <f t="shared" ca="1" si="6"/>
        <v>0</v>
      </c>
      <c r="O6" s="74">
        <f t="shared" ca="1" si="7"/>
        <v>0</v>
      </c>
      <c r="P6" s="133"/>
      <c r="Q6" s="15" t="s">
        <v>11</v>
      </c>
      <c r="R6" s="17">
        <f>RIGHT(N2,2)/24</f>
        <v>1.7916666666666667</v>
      </c>
    </row>
    <row r="7" spans="1:18" ht="15.75" thickBot="1" x14ac:dyDescent="0.25">
      <c r="A7" s="255"/>
      <c r="B7" s="185">
        <f t="shared" si="1"/>
        <v>43623</v>
      </c>
      <c r="C7" s="186"/>
      <c r="D7" s="177"/>
      <c r="E7" s="178"/>
      <c r="F7" s="178"/>
      <c r="G7" s="179"/>
      <c r="H7" s="187">
        <f t="shared" si="2"/>
        <v>0</v>
      </c>
      <c r="I7" s="188">
        <f t="shared" si="0"/>
        <v>0</v>
      </c>
      <c r="J7" s="189">
        <f t="shared" si="3"/>
        <v>0</v>
      </c>
      <c r="K7" s="183">
        <f t="shared" ca="1" si="4"/>
        <v>0</v>
      </c>
      <c r="L7" s="73">
        <f ca="1">(WEEKDAY(B7)=1)*SUM(OFFSET(H7,,,-MIN(ROWS($3:7),7)))</f>
        <v>0</v>
      </c>
      <c r="M7" s="68">
        <f t="shared" ca="1" si="5"/>
        <v>0</v>
      </c>
      <c r="N7" s="69">
        <f t="shared" ca="1" si="6"/>
        <v>0</v>
      </c>
      <c r="O7" s="74">
        <f t="shared" ca="1" si="7"/>
        <v>0</v>
      </c>
      <c r="P7" s="133"/>
      <c r="Q7" s="18" t="s">
        <v>51</v>
      </c>
      <c r="R7" s="19">
        <v>0.29166666666666669</v>
      </c>
    </row>
    <row r="8" spans="1:18" ht="16.5" thickTop="1" thickBot="1" x14ac:dyDescent="0.25">
      <c r="A8" s="255"/>
      <c r="B8" s="185">
        <f t="shared" si="1"/>
        <v>43624</v>
      </c>
      <c r="C8" s="186"/>
      <c r="D8" s="200">
        <v>0.33333333333333331</v>
      </c>
      <c r="E8" s="201">
        <v>0.5</v>
      </c>
      <c r="F8" s="201">
        <v>0.52083333333333337</v>
      </c>
      <c r="G8" s="247">
        <v>0.72916666666666663</v>
      </c>
      <c r="H8" s="191">
        <f t="shared" si="2"/>
        <v>0.37499999999999989</v>
      </c>
      <c r="I8" s="192">
        <f t="shared" si="0"/>
        <v>0.37499999999999989</v>
      </c>
      <c r="J8" s="193">
        <f t="shared" si="3"/>
        <v>0</v>
      </c>
      <c r="K8" s="194">
        <f t="shared" ca="1" si="4"/>
        <v>0</v>
      </c>
      <c r="L8" s="79">
        <f ca="1">(WEEKDAY(B8)=1)*SUM(OFFSET(H8,,,-MIN(ROWS($3:8),7)))</f>
        <v>0</v>
      </c>
      <c r="M8" s="80">
        <f t="shared" ca="1" si="5"/>
        <v>0</v>
      </c>
      <c r="N8" s="81">
        <f t="shared" ca="1" si="6"/>
        <v>0</v>
      </c>
      <c r="O8" s="82">
        <f t="shared" ca="1" si="7"/>
        <v>0</v>
      </c>
      <c r="P8" s="134" t="str">
        <f>IF(H8&lt;&gt;0,"ASTREINTE","")</f>
        <v>ASTREINTE</v>
      </c>
      <c r="Q8" s="10"/>
    </row>
    <row r="9" spans="1:18" ht="16.5" thickTop="1" thickBot="1" x14ac:dyDescent="0.3">
      <c r="A9" s="255"/>
      <c r="B9" s="196">
        <f t="shared" si="1"/>
        <v>43625</v>
      </c>
      <c r="C9" s="197"/>
      <c r="D9" s="206"/>
      <c r="E9" s="207"/>
      <c r="F9" s="207"/>
      <c r="G9" s="248"/>
      <c r="H9" s="246">
        <f t="shared" si="2"/>
        <v>0</v>
      </c>
      <c r="I9" s="242">
        <f t="shared" si="0"/>
        <v>0</v>
      </c>
      <c r="J9" s="243">
        <f t="shared" si="3"/>
        <v>0</v>
      </c>
      <c r="K9" s="244">
        <f t="shared" ca="1" si="4"/>
        <v>0</v>
      </c>
      <c r="L9" s="86">
        <f ca="1">(WEEKDAY(B9)=1)*SUM(OFFSET(H9,,,-MIN(ROWS($3:9),7)))</f>
        <v>1.729166666666667</v>
      </c>
      <c r="M9" s="87">
        <f t="shared" ca="1" si="5"/>
        <v>1.4583333333333333</v>
      </c>
      <c r="N9" s="88">
        <f t="shared" ca="1" si="6"/>
        <v>0.2708333333333337</v>
      </c>
      <c r="O9" s="89">
        <f t="shared" ca="1" si="7"/>
        <v>0</v>
      </c>
      <c r="P9" s="135" t="str">
        <f>IF(H9&lt;&gt;0,"ASTREINTE","")</f>
        <v/>
      </c>
    </row>
    <row r="10" spans="1:18" ht="15.75" thickTop="1" x14ac:dyDescent="0.25">
      <c r="A10" s="255"/>
      <c r="B10" s="175">
        <f t="shared" si="1"/>
        <v>43626</v>
      </c>
      <c r="C10" s="176"/>
      <c r="D10" s="177">
        <v>0.33333333333333331</v>
      </c>
      <c r="E10" s="178">
        <v>0.5</v>
      </c>
      <c r="F10" s="178">
        <v>0.52083333333333337</v>
      </c>
      <c r="G10" s="249">
        <v>0.66666666666666663</v>
      </c>
      <c r="H10" s="187">
        <f t="shared" si="2"/>
        <v>0.31249999999999989</v>
      </c>
      <c r="I10" s="188">
        <f t="shared" si="0"/>
        <v>0.31249999999999989</v>
      </c>
      <c r="J10" s="189">
        <f t="shared" si="3"/>
        <v>0</v>
      </c>
      <c r="K10" s="183">
        <f t="shared" ca="1" si="4"/>
        <v>0.31249999999999994</v>
      </c>
      <c r="L10" s="59">
        <f ca="1">(WEEKDAY(B10)=1)*SUM(OFFSET(H10,,,-MIN(ROWS($3:10),7)))</f>
        <v>0</v>
      </c>
      <c r="M10" s="68">
        <f t="shared" ca="1" si="5"/>
        <v>0</v>
      </c>
      <c r="N10" s="69">
        <f t="shared" ca="1" si="6"/>
        <v>0</v>
      </c>
      <c r="O10" s="74">
        <f t="shared" ca="1" si="7"/>
        <v>0</v>
      </c>
      <c r="P10" s="136"/>
    </row>
    <row r="11" spans="1:18" ht="15" x14ac:dyDescent="0.25">
      <c r="A11" s="255"/>
      <c r="B11" s="185">
        <f t="shared" si="1"/>
        <v>43627</v>
      </c>
      <c r="C11" s="186"/>
      <c r="D11" s="200">
        <v>0.33333333333333331</v>
      </c>
      <c r="E11" s="201">
        <v>0.5</v>
      </c>
      <c r="F11" s="201">
        <v>0.52083333333333337</v>
      </c>
      <c r="G11" s="202">
        <v>0.65972222222222221</v>
      </c>
      <c r="H11" s="187">
        <f t="shared" si="2"/>
        <v>0.30555555555555569</v>
      </c>
      <c r="I11" s="188">
        <f t="shared" si="0"/>
        <v>0.30555555555555569</v>
      </c>
      <c r="J11" s="189">
        <f t="shared" si="3"/>
        <v>0</v>
      </c>
      <c r="K11" s="183">
        <f t="shared" ca="1" si="4"/>
        <v>0</v>
      </c>
      <c r="L11" s="73">
        <f ca="1">(WEEKDAY(B11)=1)*SUM(OFFSET(H11,,,-MIN(ROWS($3:11),7)))</f>
        <v>0</v>
      </c>
      <c r="M11" s="68">
        <f t="shared" ca="1" si="5"/>
        <v>0</v>
      </c>
      <c r="N11" s="69">
        <f t="shared" ca="1" si="6"/>
        <v>0</v>
      </c>
      <c r="O11" s="74">
        <f t="shared" ca="1" si="7"/>
        <v>0</v>
      </c>
      <c r="P11" s="136"/>
    </row>
    <row r="12" spans="1:18" ht="15" x14ac:dyDescent="0.25">
      <c r="A12" s="255"/>
      <c r="B12" s="185">
        <f t="shared" si="1"/>
        <v>43628</v>
      </c>
      <c r="C12" s="186"/>
      <c r="D12" s="200">
        <v>0.33333333333333331</v>
      </c>
      <c r="E12" s="201">
        <v>0.54166666666666663</v>
      </c>
      <c r="F12" s="201">
        <v>0.5625</v>
      </c>
      <c r="G12" s="202">
        <v>0.61458333333333337</v>
      </c>
      <c r="H12" s="187">
        <f t="shared" si="2"/>
        <v>0.26041666666666674</v>
      </c>
      <c r="I12" s="188">
        <f t="shared" si="0"/>
        <v>0.26041666666666674</v>
      </c>
      <c r="J12" s="189">
        <f t="shared" si="3"/>
        <v>0</v>
      </c>
      <c r="K12" s="183">
        <f t="shared" ca="1" si="4"/>
        <v>0</v>
      </c>
      <c r="L12" s="73">
        <f ca="1">(WEEKDAY(B12)=1)*SUM(OFFSET(H12,,,-MIN(ROWS($3:12),7)))</f>
        <v>0</v>
      </c>
      <c r="M12" s="68">
        <f t="shared" ca="1" si="5"/>
        <v>0</v>
      </c>
      <c r="N12" s="69">
        <f t="shared" ca="1" si="6"/>
        <v>0</v>
      </c>
      <c r="O12" s="74">
        <f t="shared" ca="1" si="7"/>
        <v>0</v>
      </c>
      <c r="P12" s="136"/>
    </row>
    <row r="13" spans="1:18" ht="15" x14ac:dyDescent="0.25">
      <c r="A13" s="255"/>
      <c r="B13" s="185">
        <f t="shared" si="1"/>
        <v>43629</v>
      </c>
      <c r="C13" s="186"/>
      <c r="D13" s="200">
        <v>0.33333333333333331</v>
      </c>
      <c r="E13" s="201">
        <v>0.52083333333333337</v>
      </c>
      <c r="F13" s="201">
        <v>0.5625</v>
      </c>
      <c r="G13" s="202">
        <v>0.625</v>
      </c>
      <c r="H13" s="187">
        <f t="shared" si="2"/>
        <v>0.25000000000000022</v>
      </c>
      <c r="I13" s="188">
        <f t="shared" si="0"/>
        <v>0.25000000000000022</v>
      </c>
      <c r="J13" s="189">
        <f t="shared" si="3"/>
        <v>0</v>
      </c>
      <c r="K13" s="183">
        <f t="shared" ca="1" si="4"/>
        <v>0</v>
      </c>
      <c r="L13" s="73">
        <f ca="1">(WEEKDAY(B13)=1)*SUM(OFFSET(H13,,,-MIN(ROWS($3:13),7)))</f>
        <v>0</v>
      </c>
      <c r="M13" s="68">
        <f t="shared" ca="1" si="5"/>
        <v>0</v>
      </c>
      <c r="N13" s="69">
        <f t="shared" ca="1" si="6"/>
        <v>0</v>
      </c>
      <c r="O13" s="74">
        <f t="shared" ca="1" si="7"/>
        <v>0</v>
      </c>
      <c r="P13" s="136"/>
    </row>
    <row r="14" spans="1:18" ht="15" x14ac:dyDescent="0.25">
      <c r="A14" s="255"/>
      <c r="B14" s="185">
        <f t="shared" si="1"/>
        <v>43630</v>
      </c>
      <c r="C14" s="186"/>
      <c r="D14" s="200">
        <v>0.33333333333333331</v>
      </c>
      <c r="E14" s="201">
        <v>0.54166666666666663</v>
      </c>
      <c r="F14" s="201">
        <v>0.5625</v>
      </c>
      <c r="G14" s="202">
        <v>0.78472222222222221</v>
      </c>
      <c r="H14" s="187">
        <f t="shared" si="2"/>
        <v>0.43055555555555558</v>
      </c>
      <c r="I14" s="188">
        <f t="shared" si="0"/>
        <v>0.43055555555555558</v>
      </c>
      <c r="J14" s="189">
        <f t="shared" si="3"/>
        <v>0</v>
      </c>
      <c r="K14" s="183">
        <f t="shared" ca="1" si="4"/>
        <v>0</v>
      </c>
      <c r="L14" s="73">
        <f ca="1">(WEEKDAY(B14)=1)*SUM(OFFSET(H14,,,-MIN(ROWS($3:14),7)))</f>
        <v>0</v>
      </c>
      <c r="M14" s="68">
        <f t="shared" ca="1" si="5"/>
        <v>0</v>
      </c>
      <c r="N14" s="69">
        <f t="shared" ca="1" si="6"/>
        <v>0</v>
      </c>
      <c r="O14" s="74">
        <f t="shared" ca="1" si="7"/>
        <v>0</v>
      </c>
      <c r="P14" s="136"/>
    </row>
    <row r="15" spans="1:18" ht="15.75" thickBot="1" x14ac:dyDescent="0.3">
      <c r="A15" s="255"/>
      <c r="B15" s="185">
        <f t="shared" si="1"/>
        <v>43631</v>
      </c>
      <c r="C15" s="190"/>
      <c r="D15" s="203"/>
      <c r="E15" s="204"/>
      <c r="F15" s="204"/>
      <c r="G15" s="205"/>
      <c r="H15" s="191">
        <f t="shared" si="2"/>
        <v>0</v>
      </c>
      <c r="I15" s="192">
        <f t="shared" si="0"/>
        <v>0</v>
      </c>
      <c r="J15" s="193">
        <f t="shared" si="3"/>
        <v>0</v>
      </c>
      <c r="K15" s="194">
        <f t="shared" ca="1" si="4"/>
        <v>0</v>
      </c>
      <c r="L15" s="79">
        <f ca="1">(WEEKDAY(B15)=1)*SUM(OFFSET(H15,,,-MIN(ROWS($3:15),7)))</f>
        <v>0</v>
      </c>
      <c r="M15" s="80">
        <f t="shared" ca="1" si="5"/>
        <v>0</v>
      </c>
      <c r="N15" s="81">
        <f t="shared" ca="1" si="6"/>
        <v>0</v>
      </c>
      <c r="O15" s="82">
        <f t="shared" ca="1" si="7"/>
        <v>0</v>
      </c>
      <c r="P15" s="135" t="str">
        <f>IF(H15&lt;&gt;0,"ASTREINTE","")</f>
        <v/>
      </c>
    </row>
    <row r="16" spans="1:18" ht="16.5" thickTop="1" thickBot="1" x14ac:dyDescent="0.3">
      <c r="A16" s="255"/>
      <c r="B16" s="196">
        <f t="shared" si="1"/>
        <v>43632</v>
      </c>
      <c r="C16" s="197"/>
      <c r="D16" s="206"/>
      <c r="E16" s="207"/>
      <c r="F16" s="207"/>
      <c r="G16" s="208"/>
      <c r="H16" s="241">
        <f t="shared" si="2"/>
        <v>0</v>
      </c>
      <c r="I16" s="242">
        <f t="shared" si="0"/>
        <v>0</v>
      </c>
      <c r="J16" s="243">
        <f t="shared" si="3"/>
        <v>0</v>
      </c>
      <c r="K16" s="244">
        <f t="shared" ca="1" si="4"/>
        <v>0</v>
      </c>
      <c r="L16" s="86">
        <f ca="1">(WEEKDAY(B16)=1)*SUM(OFFSET(H16,,,-MIN(ROWS($3:16),7)))</f>
        <v>1.5590277777777781</v>
      </c>
      <c r="M16" s="87">
        <f t="shared" ca="1" si="5"/>
        <v>1.4583333333333333</v>
      </c>
      <c r="N16" s="88">
        <f t="shared" ca="1" si="6"/>
        <v>0.10069444444444486</v>
      </c>
      <c r="O16" s="89">
        <f t="shared" ca="1" si="7"/>
        <v>0</v>
      </c>
      <c r="P16" s="135" t="str">
        <f>IF(H16&lt;&gt;0,"ASTREINTE","")</f>
        <v/>
      </c>
    </row>
    <row r="17" spans="1:16" ht="15.75" thickTop="1" x14ac:dyDescent="0.25">
      <c r="A17" s="38"/>
      <c r="B17" s="175">
        <f t="shared" si="1"/>
        <v>43633</v>
      </c>
      <c r="C17" s="210"/>
      <c r="D17" s="211">
        <v>0.32291666666666669</v>
      </c>
      <c r="E17" s="212">
        <v>0.52083333333333337</v>
      </c>
      <c r="F17" s="212">
        <v>0.5625</v>
      </c>
      <c r="G17" s="213">
        <v>0.72916666666666663</v>
      </c>
      <c r="H17" s="187">
        <f t="shared" si="2"/>
        <v>0.36458333333333326</v>
      </c>
      <c r="I17" s="188">
        <f t="shared" si="0"/>
        <v>0.36458333333333326</v>
      </c>
      <c r="J17" s="189">
        <f t="shared" si="3"/>
        <v>0</v>
      </c>
      <c r="K17" s="183">
        <f t="shared" ca="1" si="4"/>
        <v>0</v>
      </c>
      <c r="L17" s="59">
        <f ca="1">(WEEKDAY(B17)=1)*SUM(OFFSET(H17,,,-MIN(ROWS($3:17),7)))</f>
        <v>0</v>
      </c>
      <c r="M17" s="68">
        <f t="shared" ca="1" si="5"/>
        <v>0</v>
      </c>
      <c r="N17" s="69">
        <f t="shared" ca="1" si="6"/>
        <v>0</v>
      </c>
      <c r="O17" s="74">
        <f t="shared" ca="1" si="7"/>
        <v>0</v>
      </c>
      <c r="P17" s="136"/>
    </row>
    <row r="18" spans="1:16" ht="15" x14ac:dyDescent="0.25">
      <c r="A18" s="38"/>
      <c r="B18" s="185">
        <f t="shared" si="1"/>
        <v>43634</v>
      </c>
      <c r="C18" s="190"/>
      <c r="D18" s="203">
        <v>0.30208333333333331</v>
      </c>
      <c r="E18" s="204">
        <v>0.5</v>
      </c>
      <c r="F18" s="204">
        <v>0.5625</v>
      </c>
      <c r="G18" s="205">
        <v>0.60416666666666663</v>
      </c>
      <c r="H18" s="187">
        <f t="shared" si="2"/>
        <v>0.23958333333333326</v>
      </c>
      <c r="I18" s="188">
        <f t="shared" si="0"/>
        <v>0.23958333333333326</v>
      </c>
      <c r="J18" s="189">
        <f t="shared" si="3"/>
        <v>0</v>
      </c>
      <c r="K18" s="183">
        <f t="shared" ca="1" si="4"/>
        <v>0</v>
      </c>
      <c r="L18" s="73">
        <f ca="1">(WEEKDAY(B18)=1)*SUM(OFFSET(H18,,,-MIN(ROWS($3:18),7)))</f>
        <v>0</v>
      </c>
      <c r="M18" s="68">
        <f t="shared" ca="1" si="5"/>
        <v>0</v>
      </c>
      <c r="N18" s="69">
        <f t="shared" ca="1" si="6"/>
        <v>0</v>
      </c>
      <c r="O18" s="74">
        <f t="shared" ca="1" si="7"/>
        <v>0</v>
      </c>
      <c r="P18" s="136"/>
    </row>
    <row r="19" spans="1:16" ht="15" x14ac:dyDescent="0.25">
      <c r="A19" s="38"/>
      <c r="B19" s="185">
        <f t="shared" si="1"/>
        <v>43635</v>
      </c>
      <c r="C19" s="190"/>
      <c r="D19" s="203">
        <v>0.3125</v>
      </c>
      <c r="E19" s="204">
        <v>0.52083333333333337</v>
      </c>
      <c r="F19" s="204">
        <v>0.5625</v>
      </c>
      <c r="G19" s="205">
        <v>0.78472222222222221</v>
      </c>
      <c r="H19" s="187">
        <f t="shared" si="2"/>
        <v>0.43055555555555558</v>
      </c>
      <c r="I19" s="188">
        <f t="shared" si="0"/>
        <v>0.43055555555555558</v>
      </c>
      <c r="J19" s="189">
        <f t="shared" si="3"/>
        <v>0</v>
      </c>
      <c r="K19" s="183">
        <f t="shared" ca="1" si="4"/>
        <v>0</v>
      </c>
      <c r="L19" s="73">
        <f ca="1">(WEEKDAY(B19)=1)*SUM(OFFSET(H19,,,-MIN(ROWS($3:19),7)))</f>
        <v>0</v>
      </c>
      <c r="M19" s="68">
        <f t="shared" ca="1" si="5"/>
        <v>0</v>
      </c>
      <c r="N19" s="69">
        <f t="shared" ca="1" si="6"/>
        <v>0</v>
      </c>
      <c r="O19" s="74">
        <f t="shared" ca="1" si="7"/>
        <v>0</v>
      </c>
      <c r="P19" s="136"/>
    </row>
    <row r="20" spans="1:16" ht="15" x14ac:dyDescent="0.25">
      <c r="A20" s="38"/>
      <c r="B20" s="185">
        <f t="shared" si="1"/>
        <v>43636</v>
      </c>
      <c r="C20" s="190"/>
      <c r="D20" s="203">
        <v>0.32291666666666669</v>
      </c>
      <c r="E20" s="204">
        <v>0.60416666666666663</v>
      </c>
      <c r="F20" s="204">
        <v>0.60416666666666663</v>
      </c>
      <c r="G20" s="205">
        <v>0.76388888888888884</v>
      </c>
      <c r="H20" s="187">
        <f t="shared" si="2"/>
        <v>0.44097222222222199</v>
      </c>
      <c r="I20" s="188">
        <f t="shared" si="0"/>
        <v>0.44097222222222199</v>
      </c>
      <c r="J20" s="189">
        <f t="shared" si="3"/>
        <v>0</v>
      </c>
      <c r="K20" s="183">
        <f t="shared" ca="1" si="4"/>
        <v>0</v>
      </c>
      <c r="L20" s="73">
        <f ca="1">(WEEKDAY(B20)=1)*SUM(OFFSET(H20,,,-MIN(ROWS($3:20),7)))</f>
        <v>0</v>
      </c>
      <c r="M20" s="68">
        <f t="shared" ca="1" si="5"/>
        <v>0</v>
      </c>
      <c r="N20" s="69">
        <f t="shared" ca="1" si="6"/>
        <v>0</v>
      </c>
      <c r="O20" s="74">
        <f t="shared" ca="1" si="7"/>
        <v>0</v>
      </c>
      <c r="P20" s="136"/>
    </row>
    <row r="21" spans="1:16" ht="15" x14ac:dyDescent="0.25">
      <c r="A21" s="38"/>
      <c r="B21" s="185">
        <f t="shared" si="1"/>
        <v>43637</v>
      </c>
      <c r="C21" s="190"/>
      <c r="D21" s="203">
        <v>0.32291666666666669</v>
      </c>
      <c r="E21" s="204">
        <v>0.52083333333333337</v>
      </c>
      <c r="F21" s="204">
        <v>0.5625</v>
      </c>
      <c r="G21" s="205">
        <v>0.67708333333333337</v>
      </c>
      <c r="H21" s="187">
        <f t="shared" si="2"/>
        <v>0.3125</v>
      </c>
      <c r="I21" s="188">
        <f t="shared" si="0"/>
        <v>0.3125</v>
      </c>
      <c r="J21" s="189">
        <f t="shared" si="3"/>
        <v>0</v>
      </c>
      <c r="K21" s="183">
        <f t="shared" ca="1" si="4"/>
        <v>0</v>
      </c>
      <c r="L21" s="73">
        <f ca="1">(WEEKDAY(B21)=1)*SUM(OFFSET(H21,,,-MIN(ROWS($3:21),7)))</f>
        <v>0</v>
      </c>
      <c r="M21" s="68">
        <f t="shared" ca="1" si="5"/>
        <v>0</v>
      </c>
      <c r="N21" s="69">
        <f t="shared" ca="1" si="6"/>
        <v>0</v>
      </c>
      <c r="O21" s="74">
        <f t="shared" ca="1" si="7"/>
        <v>0</v>
      </c>
      <c r="P21" s="136"/>
    </row>
    <row r="22" spans="1:16" ht="15.75" thickBot="1" x14ac:dyDescent="0.3">
      <c r="A22" s="38"/>
      <c r="B22" s="185">
        <f t="shared" si="1"/>
        <v>43638</v>
      </c>
      <c r="C22" s="190"/>
      <c r="D22" s="203"/>
      <c r="E22" s="204"/>
      <c r="F22" s="204"/>
      <c r="G22" s="205"/>
      <c r="H22" s="191">
        <f t="shared" si="2"/>
        <v>0</v>
      </c>
      <c r="I22" s="192">
        <f t="shared" si="0"/>
        <v>0</v>
      </c>
      <c r="J22" s="193">
        <f t="shared" si="3"/>
        <v>0</v>
      </c>
      <c r="K22" s="194">
        <f t="shared" ca="1" si="4"/>
        <v>0</v>
      </c>
      <c r="L22" s="79">
        <f ca="1">(WEEKDAY(B22)=1)*SUM(OFFSET(H22,,,-MIN(ROWS($3:22),7)))</f>
        <v>0</v>
      </c>
      <c r="M22" s="80">
        <f t="shared" ca="1" si="5"/>
        <v>0</v>
      </c>
      <c r="N22" s="81">
        <f t="shared" ca="1" si="6"/>
        <v>0</v>
      </c>
      <c r="O22" s="82">
        <f t="shared" ca="1" si="7"/>
        <v>0</v>
      </c>
      <c r="P22" s="135" t="str">
        <f>IF(H22&lt;&gt;0,"ASTREINTE","")</f>
        <v/>
      </c>
    </row>
    <row r="23" spans="1:16" ht="16.5" thickTop="1" thickBot="1" x14ac:dyDescent="0.3">
      <c r="A23" s="38"/>
      <c r="B23" s="196">
        <f t="shared" si="1"/>
        <v>43639</v>
      </c>
      <c r="C23" s="197"/>
      <c r="D23" s="198"/>
      <c r="E23" s="199"/>
      <c r="F23" s="199"/>
      <c r="G23" s="217"/>
      <c r="H23" s="241">
        <f t="shared" si="2"/>
        <v>0</v>
      </c>
      <c r="I23" s="242">
        <f t="shared" si="0"/>
        <v>0</v>
      </c>
      <c r="J23" s="243">
        <f t="shared" si="3"/>
        <v>0</v>
      </c>
      <c r="K23" s="245">
        <f t="shared" ca="1" si="4"/>
        <v>0</v>
      </c>
      <c r="L23" s="86">
        <f ca="1">(WEEKDAY(B23)=1)*SUM(OFFSET(H23,,,-MIN(ROWS($3:23),7)))</f>
        <v>1.7881944444444442</v>
      </c>
      <c r="M23" s="87">
        <f t="shared" ca="1" si="5"/>
        <v>1.4583333333333333</v>
      </c>
      <c r="N23" s="88">
        <f t="shared" ca="1" si="6"/>
        <v>0.32986111111111094</v>
      </c>
      <c r="O23" s="89">
        <f t="shared" ca="1" si="7"/>
        <v>0</v>
      </c>
      <c r="P23" s="135" t="str">
        <f>IF(H23&lt;&gt;0,"ASTREINTE","")</f>
        <v/>
      </c>
    </row>
    <row r="24" spans="1:16" ht="15.75" thickTop="1" x14ac:dyDescent="0.25">
      <c r="A24" s="38"/>
      <c r="B24" s="175">
        <f t="shared" si="1"/>
        <v>43640</v>
      </c>
      <c r="C24" s="210"/>
      <c r="D24" s="218"/>
      <c r="E24" s="219"/>
      <c r="F24" s="219"/>
      <c r="G24" s="220"/>
      <c r="H24" s="187">
        <f t="shared" si="2"/>
        <v>0</v>
      </c>
      <c r="I24" s="188">
        <f t="shared" si="0"/>
        <v>0</v>
      </c>
      <c r="J24" s="189">
        <f t="shared" si="3"/>
        <v>0</v>
      </c>
      <c r="K24" s="183">
        <f t="shared" ca="1" si="4"/>
        <v>0</v>
      </c>
      <c r="L24" s="59">
        <f ca="1">(WEEKDAY(B24)=1)*SUM(OFFSET(H24,,,-MIN(ROWS($3:24),7)))</f>
        <v>0</v>
      </c>
      <c r="M24" s="68">
        <f t="shared" ca="1" si="5"/>
        <v>0</v>
      </c>
      <c r="N24" s="69">
        <f t="shared" ca="1" si="6"/>
        <v>0</v>
      </c>
      <c r="O24" s="74">
        <f t="shared" ca="1" si="7"/>
        <v>0</v>
      </c>
      <c r="P24" s="136"/>
    </row>
    <row r="25" spans="1:16" ht="15" x14ac:dyDescent="0.25">
      <c r="A25" s="38"/>
      <c r="B25" s="185">
        <f t="shared" si="1"/>
        <v>43641</v>
      </c>
      <c r="C25" s="190"/>
      <c r="D25" s="214"/>
      <c r="E25" s="215"/>
      <c r="F25" s="215"/>
      <c r="G25" s="216"/>
      <c r="H25" s="187">
        <f t="shared" si="2"/>
        <v>0</v>
      </c>
      <c r="I25" s="188">
        <f t="shared" si="0"/>
        <v>0</v>
      </c>
      <c r="J25" s="189">
        <f t="shared" si="3"/>
        <v>0</v>
      </c>
      <c r="K25" s="183">
        <f t="shared" ca="1" si="4"/>
        <v>0</v>
      </c>
      <c r="L25" s="73">
        <f ca="1">(WEEKDAY(B25)=1)*SUM(OFFSET(H25,,,-MIN(ROWS($3:25),7)))</f>
        <v>0</v>
      </c>
      <c r="M25" s="68">
        <f t="shared" ca="1" si="5"/>
        <v>0</v>
      </c>
      <c r="N25" s="69">
        <f t="shared" ca="1" si="6"/>
        <v>0</v>
      </c>
      <c r="O25" s="74">
        <f t="shared" ca="1" si="7"/>
        <v>0</v>
      </c>
      <c r="P25" s="136"/>
    </row>
    <row r="26" spans="1:16" ht="15" x14ac:dyDescent="0.25">
      <c r="A26" s="38"/>
      <c r="B26" s="185">
        <f t="shared" si="1"/>
        <v>43642</v>
      </c>
      <c r="C26" s="190"/>
      <c r="D26" s="214"/>
      <c r="E26" s="215"/>
      <c r="F26" s="215"/>
      <c r="G26" s="216"/>
      <c r="H26" s="187">
        <f t="shared" si="2"/>
        <v>0</v>
      </c>
      <c r="I26" s="188">
        <f t="shared" si="0"/>
        <v>0</v>
      </c>
      <c r="J26" s="189">
        <f t="shared" si="3"/>
        <v>0</v>
      </c>
      <c r="K26" s="183">
        <f t="shared" ca="1" si="4"/>
        <v>0</v>
      </c>
      <c r="L26" s="73">
        <f ca="1">(WEEKDAY(B26)=1)*SUM(OFFSET(H26,,,-MIN(ROWS($3:26),7)))</f>
        <v>0</v>
      </c>
      <c r="M26" s="68">
        <f t="shared" ca="1" si="5"/>
        <v>0</v>
      </c>
      <c r="N26" s="69">
        <f t="shared" ca="1" si="6"/>
        <v>0</v>
      </c>
      <c r="O26" s="74">
        <f t="shared" ca="1" si="7"/>
        <v>0</v>
      </c>
      <c r="P26" s="136"/>
    </row>
    <row r="27" spans="1:16" ht="15" x14ac:dyDescent="0.25">
      <c r="A27" s="38"/>
      <c r="B27" s="185">
        <f t="shared" si="1"/>
        <v>43643</v>
      </c>
      <c r="C27" s="190"/>
      <c r="D27" s="214"/>
      <c r="E27" s="215"/>
      <c r="F27" s="215"/>
      <c r="G27" s="216"/>
      <c r="H27" s="187">
        <f t="shared" si="2"/>
        <v>0</v>
      </c>
      <c r="I27" s="188">
        <f t="shared" si="0"/>
        <v>0</v>
      </c>
      <c r="J27" s="189">
        <f t="shared" si="3"/>
        <v>0</v>
      </c>
      <c r="K27" s="183">
        <f t="shared" ca="1" si="4"/>
        <v>0</v>
      </c>
      <c r="L27" s="73">
        <f ca="1">(WEEKDAY(B27)=1)*SUM(OFFSET(H27,,,-MIN(ROWS($3:27),7)))</f>
        <v>0</v>
      </c>
      <c r="M27" s="68">
        <f t="shared" ca="1" si="5"/>
        <v>0</v>
      </c>
      <c r="N27" s="69">
        <f t="shared" ca="1" si="6"/>
        <v>0</v>
      </c>
      <c r="O27" s="74">
        <f t="shared" ca="1" si="7"/>
        <v>0</v>
      </c>
      <c r="P27" s="136"/>
    </row>
    <row r="28" spans="1:16" ht="15" x14ac:dyDescent="0.25">
      <c r="A28" s="38"/>
      <c r="B28" s="185">
        <f t="shared" si="1"/>
        <v>43644</v>
      </c>
      <c r="C28" s="190"/>
      <c r="D28" s="214"/>
      <c r="E28" s="215"/>
      <c r="F28" s="215"/>
      <c r="G28" s="216"/>
      <c r="H28" s="187">
        <f t="shared" si="2"/>
        <v>0</v>
      </c>
      <c r="I28" s="188">
        <f t="shared" si="0"/>
        <v>0</v>
      </c>
      <c r="J28" s="189">
        <f t="shared" si="3"/>
        <v>0</v>
      </c>
      <c r="K28" s="183">
        <f t="shared" ca="1" si="4"/>
        <v>0</v>
      </c>
      <c r="L28" s="73">
        <f ca="1">(WEEKDAY(B28)=1)*SUM(OFFSET(H28,,,-MIN(ROWS($3:28),7)))</f>
        <v>0</v>
      </c>
      <c r="M28" s="68">
        <f t="shared" ca="1" si="5"/>
        <v>0</v>
      </c>
      <c r="N28" s="69">
        <f t="shared" ca="1" si="6"/>
        <v>0</v>
      </c>
      <c r="O28" s="74">
        <f t="shared" ca="1" si="7"/>
        <v>0</v>
      </c>
      <c r="P28" s="136"/>
    </row>
    <row r="29" spans="1:16" ht="15.75" thickBot="1" x14ac:dyDescent="0.3">
      <c r="A29" s="38"/>
      <c r="B29" s="185">
        <f t="shared" si="1"/>
        <v>43645</v>
      </c>
      <c r="C29" s="190"/>
      <c r="D29" s="214"/>
      <c r="E29" s="215"/>
      <c r="F29" s="215"/>
      <c r="G29" s="216"/>
      <c r="H29" s="191">
        <f t="shared" si="2"/>
        <v>0</v>
      </c>
      <c r="I29" s="192">
        <f t="shared" si="0"/>
        <v>0</v>
      </c>
      <c r="J29" s="193">
        <f t="shared" si="3"/>
        <v>0</v>
      </c>
      <c r="K29" s="194">
        <f t="shared" ca="1" si="4"/>
        <v>0</v>
      </c>
      <c r="L29" s="79">
        <f ca="1">(WEEKDAY(B29)=1)*SUM(OFFSET(H29,,,-MIN(ROWS($3:29),7)))</f>
        <v>0</v>
      </c>
      <c r="M29" s="80">
        <f t="shared" ca="1" si="5"/>
        <v>0</v>
      </c>
      <c r="N29" s="81">
        <f t="shared" ca="1" si="6"/>
        <v>0</v>
      </c>
      <c r="O29" s="82">
        <f t="shared" ca="1" si="7"/>
        <v>0</v>
      </c>
      <c r="P29" s="135" t="str">
        <f>IF(H29&lt;&gt;0,"ASTREINTE","")</f>
        <v/>
      </c>
    </row>
    <row r="30" spans="1:16" ht="16.5" thickTop="1" thickBot="1" x14ac:dyDescent="0.3">
      <c r="A30" s="38"/>
      <c r="B30" s="196">
        <f t="shared" si="1"/>
        <v>43646</v>
      </c>
      <c r="C30" s="197"/>
      <c r="D30" s="198"/>
      <c r="E30" s="199"/>
      <c r="F30" s="199"/>
      <c r="G30" s="217"/>
      <c r="H30" s="241">
        <f t="shared" si="2"/>
        <v>0</v>
      </c>
      <c r="I30" s="242">
        <f t="shared" si="0"/>
        <v>0</v>
      </c>
      <c r="J30" s="243">
        <f t="shared" si="3"/>
        <v>0</v>
      </c>
      <c r="K30" s="245">
        <f t="shared" ca="1" si="4"/>
        <v>0</v>
      </c>
      <c r="L30" s="86">
        <f ca="1">(WEEKDAY(B30)=1)*SUM(OFFSET(H30,,,-MIN(ROWS($3:30),7)))</f>
        <v>0</v>
      </c>
      <c r="M30" s="87">
        <f t="shared" ca="1" si="5"/>
        <v>0</v>
      </c>
      <c r="N30" s="88">
        <f t="shared" ca="1" si="6"/>
        <v>0</v>
      </c>
      <c r="O30" s="89">
        <f t="shared" ca="1" si="7"/>
        <v>0</v>
      </c>
      <c r="P30" s="135" t="str">
        <f>IF(H30&lt;&gt;0,"ASTREINTE","")</f>
        <v/>
      </c>
    </row>
    <row r="31" spans="1:16" ht="15.75" thickTop="1" x14ac:dyDescent="0.25">
      <c r="A31" s="38"/>
      <c r="B31" s="175">
        <f t="shared" si="1"/>
        <v>43647</v>
      </c>
      <c r="C31" s="210"/>
      <c r="D31" s="218"/>
      <c r="E31" s="219"/>
      <c r="F31" s="219"/>
      <c r="G31" s="220"/>
      <c r="H31" s="187">
        <f t="shared" si="2"/>
        <v>0</v>
      </c>
      <c r="I31" s="188">
        <f t="shared" si="0"/>
        <v>0</v>
      </c>
      <c r="J31" s="189">
        <f t="shared" si="3"/>
        <v>0</v>
      </c>
      <c r="K31" s="183">
        <f t="shared" ca="1" si="4"/>
        <v>0</v>
      </c>
      <c r="L31" s="59">
        <f ca="1">(WEEKDAY(B31)=1)*SUM(OFFSET(H31,,,-MIN(ROWS($3:31),7)))</f>
        <v>0</v>
      </c>
      <c r="M31" s="68">
        <f t="shared" ca="1" si="5"/>
        <v>0</v>
      </c>
      <c r="N31" s="69">
        <f t="shared" ca="1" si="6"/>
        <v>0</v>
      </c>
      <c r="O31" s="74">
        <f t="shared" ca="1" si="7"/>
        <v>0</v>
      </c>
      <c r="P31" s="135"/>
    </row>
    <row r="32" spans="1:16" ht="15" x14ac:dyDescent="0.25">
      <c r="A32" s="38"/>
      <c r="B32" s="185">
        <f t="shared" si="1"/>
        <v>43648</v>
      </c>
      <c r="C32" s="190"/>
      <c r="D32" s="214"/>
      <c r="E32" s="215"/>
      <c r="F32" s="215"/>
      <c r="G32" s="216"/>
      <c r="H32" s="187">
        <f t="shared" si="2"/>
        <v>0</v>
      </c>
      <c r="I32" s="188">
        <f t="shared" si="0"/>
        <v>0</v>
      </c>
      <c r="J32" s="189">
        <f t="shared" si="3"/>
        <v>0</v>
      </c>
      <c r="K32" s="183">
        <f t="shared" ca="1" si="4"/>
        <v>0</v>
      </c>
      <c r="L32" s="73">
        <f ca="1">(WEEKDAY(B32)=1)*SUM(OFFSET(H32,,,-MIN(ROWS($3:32),7)))</f>
        <v>0</v>
      </c>
      <c r="M32" s="68">
        <f t="shared" ca="1" si="5"/>
        <v>0</v>
      </c>
      <c r="N32" s="69">
        <f t="shared" ca="1" si="6"/>
        <v>0</v>
      </c>
      <c r="O32" s="74">
        <f t="shared" ca="1" si="7"/>
        <v>0</v>
      </c>
      <c r="P32" s="136"/>
    </row>
    <row r="33" spans="1:16" ht="15" x14ac:dyDescent="0.25">
      <c r="A33" s="38"/>
      <c r="B33" s="185">
        <f t="shared" si="1"/>
        <v>43649</v>
      </c>
      <c r="C33" s="190"/>
      <c r="D33" s="214"/>
      <c r="E33" s="215"/>
      <c r="F33" s="215"/>
      <c r="G33" s="216"/>
      <c r="H33" s="187">
        <f t="shared" si="2"/>
        <v>0</v>
      </c>
      <c r="I33" s="188">
        <f t="shared" si="0"/>
        <v>0</v>
      </c>
      <c r="J33" s="189">
        <f t="shared" si="3"/>
        <v>0</v>
      </c>
      <c r="K33" s="183">
        <f t="shared" ca="1" si="4"/>
        <v>0</v>
      </c>
      <c r="L33" s="73">
        <f ca="1">(WEEKDAY(B33)=1)*SUM(OFFSET(H33,,,-MIN(ROWS($3:33),7)))</f>
        <v>0</v>
      </c>
      <c r="M33" s="68">
        <f t="shared" ca="1" si="5"/>
        <v>0</v>
      </c>
      <c r="N33" s="69">
        <f t="shared" ca="1" si="6"/>
        <v>0</v>
      </c>
      <c r="O33" s="74">
        <f t="shared" ca="1" si="7"/>
        <v>0</v>
      </c>
      <c r="P33" s="136"/>
    </row>
    <row r="34" spans="1:16" ht="15" x14ac:dyDescent="0.25">
      <c r="A34" s="38"/>
      <c r="B34" s="185">
        <f t="shared" si="1"/>
        <v>43650</v>
      </c>
      <c r="C34" s="190"/>
      <c r="D34" s="214"/>
      <c r="E34" s="215"/>
      <c r="F34" s="215"/>
      <c r="G34" s="216"/>
      <c r="H34" s="187">
        <f t="shared" si="2"/>
        <v>0</v>
      </c>
      <c r="I34" s="188">
        <f t="shared" si="0"/>
        <v>0</v>
      </c>
      <c r="J34" s="189">
        <f t="shared" si="3"/>
        <v>0</v>
      </c>
      <c r="K34" s="183">
        <f t="shared" ca="1" si="4"/>
        <v>0</v>
      </c>
      <c r="L34" s="73">
        <f ca="1">(WEEKDAY(B34)=1)*SUM(OFFSET(H34,,,-MIN(ROWS($3:34),7)))</f>
        <v>0</v>
      </c>
      <c r="M34" s="68">
        <f t="shared" ca="1" si="5"/>
        <v>0</v>
      </c>
      <c r="N34" s="69">
        <f t="shared" ca="1" si="6"/>
        <v>0</v>
      </c>
      <c r="O34" s="74">
        <f t="shared" ca="1" si="7"/>
        <v>0</v>
      </c>
      <c r="P34" s="136"/>
    </row>
    <row r="35" spans="1:16" ht="15" x14ac:dyDescent="0.25">
      <c r="A35" s="38"/>
      <c r="B35" s="185">
        <f t="shared" si="1"/>
        <v>43651</v>
      </c>
      <c r="C35" s="190"/>
      <c r="D35" s="214"/>
      <c r="E35" s="215"/>
      <c r="F35" s="215"/>
      <c r="G35" s="216"/>
      <c r="H35" s="187">
        <f t="shared" si="2"/>
        <v>0</v>
      </c>
      <c r="I35" s="188">
        <f t="shared" si="0"/>
        <v>0</v>
      </c>
      <c r="J35" s="189">
        <f t="shared" si="3"/>
        <v>0</v>
      </c>
      <c r="K35" s="183">
        <f t="shared" ca="1" si="4"/>
        <v>0</v>
      </c>
      <c r="L35" s="73">
        <f ca="1">(WEEKDAY(B35)=1)*SUM(OFFSET(H35,,,-MIN(ROWS($3:35),7)))</f>
        <v>0</v>
      </c>
      <c r="M35" s="68">
        <f t="shared" ca="1" si="5"/>
        <v>0</v>
      </c>
      <c r="N35" s="69">
        <f t="shared" ca="1" si="6"/>
        <v>0</v>
      </c>
      <c r="O35" s="74">
        <f t="shared" ca="1" si="7"/>
        <v>0</v>
      </c>
      <c r="P35" s="136"/>
    </row>
    <row r="36" spans="1:16" ht="15.75" thickBot="1" x14ac:dyDescent="0.3">
      <c r="A36" s="38"/>
      <c r="B36" s="185">
        <f t="shared" si="1"/>
        <v>43652</v>
      </c>
      <c r="C36" s="190"/>
      <c r="D36" s="214"/>
      <c r="E36" s="215"/>
      <c r="F36" s="215"/>
      <c r="G36" s="216"/>
      <c r="H36" s="191">
        <f t="shared" si="2"/>
        <v>0</v>
      </c>
      <c r="I36" s="192">
        <f t="shared" si="0"/>
        <v>0</v>
      </c>
      <c r="J36" s="193">
        <f t="shared" si="3"/>
        <v>0</v>
      </c>
      <c r="K36" s="194">
        <f t="shared" ca="1" si="4"/>
        <v>0</v>
      </c>
      <c r="L36" s="79">
        <f ca="1">(WEEKDAY(B36)=1)*SUM(OFFSET(H36,,,-MIN(ROWS($3:36),7)))</f>
        <v>0</v>
      </c>
      <c r="M36" s="80">
        <f t="shared" ca="1" si="5"/>
        <v>0</v>
      </c>
      <c r="N36" s="81">
        <f t="shared" ca="1" si="6"/>
        <v>0</v>
      </c>
      <c r="O36" s="99">
        <f t="shared" ca="1" si="7"/>
        <v>0</v>
      </c>
      <c r="P36" s="135" t="str">
        <f>IF(H36&lt;&gt;0,"ASTREINTE","")</f>
        <v/>
      </c>
    </row>
    <row r="37" spans="1:16" ht="16.5" thickTop="1" thickBot="1" x14ac:dyDescent="0.3">
      <c r="A37" s="38"/>
      <c r="B37" s="221">
        <f t="shared" si="1"/>
        <v>43653</v>
      </c>
      <c r="C37" s="190"/>
      <c r="D37" s="214"/>
      <c r="E37" s="215"/>
      <c r="F37" s="215"/>
      <c r="G37" s="216"/>
      <c r="H37" s="241">
        <f t="shared" si="2"/>
        <v>0</v>
      </c>
      <c r="I37" s="242">
        <f t="shared" si="0"/>
        <v>0</v>
      </c>
      <c r="J37" s="243">
        <f t="shared" si="3"/>
        <v>0</v>
      </c>
      <c r="K37" s="245">
        <f t="shared" ca="1" si="4"/>
        <v>0</v>
      </c>
      <c r="L37" s="86">
        <f ca="1">(WEEKDAY(B37)=1)*SUM(OFFSET(H37,,,-MIN(ROWS($3:37),7)))</f>
        <v>0</v>
      </c>
      <c r="M37" s="87">
        <f t="shared" ca="1" si="5"/>
        <v>0</v>
      </c>
      <c r="N37" s="88">
        <f t="shared" ca="1" si="6"/>
        <v>0</v>
      </c>
      <c r="O37" s="89">
        <f t="shared" ca="1" si="7"/>
        <v>0</v>
      </c>
      <c r="P37" s="135" t="str">
        <f>IF(H37&lt;&gt;0,"ASTREINTE","")</f>
        <v/>
      </c>
    </row>
    <row r="38" spans="1:16" ht="16.5" thickTop="1" thickBot="1" x14ac:dyDescent="0.3">
      <c r="A38" s="38"/>
      <c r="B38" s="22" t="s">
        <v>12</v>
      </c>
      <c r="C38" s="100"/>
      <c r="D38" s="100"/>
      <c r="E38" s="100"/>
      <c r="F38" s="100"/>
      <c r="G38" s="100"/>
      <c r="H38" s="101">
        <f t="shared" ref="H38:O38" si="8">SUM(H3:H37)</f>
        <v>5.0763888888888884</v>
      </c>
      <c r="I38" s="101">
        <f t="shared" si="8"/>
        <v>5.0763888888888884</v>
      </c>
      <c r="J38" s="101">
        <f t="shared" si="8"/>
        <v>0</v>
      </c>
      <c r="K38" s="170">
        <f ca="1">SUMIFS(K3:K37,C3:C37,"")</f>
        <v>0.31249999999999994</v>
      </c>
      <c r="L38" s="102">
        <f ca="1">SUM(L3:L37)</f>
        <v>5.0763888888888893</v>
      </c>
      <c r="M38" s="102">
        <f t="shared" ca="1" si="8"/>
        <v>4.375</v>
      </c>
      <c r="N38" s="102">
        <f t="shared" ca="1" si="8"/>
        <v>0.70138888888888951</v>
      </c>
      <c r="O38" s="103">
        <f t="shared" ca="1" si="8"/>
        <v>0</v>
      </c>
      <c r="P38" s="137"/>
    </row>
    <row r="39" spans="1:16" ht="14.25" thickTop="1" thickBot="1" x14ac:dyDescent="0.3">
      <c r="A39" s="39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39"/>
      <c r="B40" s="11" t="s">
        <v>13</v>
      </c>
      <c r="C40" s="26"/>
      <c r="D40" s="27"/>
      <c r="E40" s="27"/>
      <c r="F40" s="27"/>
      <c r="G40" s="27"/>
      <c r="H40" s="12">
        <f>H38</f>
        <v>5.0763888888888884</v>
      </c>
      <c r="I40" s="250">
        <f>SUM(I38:J38)</f>
        <v>5.0763888888888884</v>
      </c>
      <c r="J40" s="251"/>
      <c r="K40" s="28"/>
      <c r="L40" s="12">
        <f ca="1">L38</f>
        <v>5.0763888888888893</v>
      </c>
      <c r="M40" s="250">
        <f ca="1">SUM(M38:O38)</f>
        <v>5.0763888888888893</v>
      </c>
      <c r="N40" s="252"/>
      <c r="O40" s="253"/>
    </row>
    <row r="41" spans="1:16" ht="13.5" thickTop="1" x14ac:dyDescent="0.25"/>
  </sheetData>
  <mergeCells count="3">
    <mergeCell ref="A3:A16"/>
    <mergeCell ref="I40:J40"/>
    <mergeCell ref="M40:O40"/>
  </mergeCells>
  <conditionalFormatting sqref="A1">
    <cfRule type="expression" dxfId="67" priority="8">
      <formula>WEEKDAY($B1)=1</formula>
    </cfRule>
  </conditionalFormatting>
  <conditionalFormatting sqref="B31:K37">
    <cfRule type="expression" dxfId="66" priority="6">
      <formula>MONTH($B$34)&lt;&gt;MONTH($B$22)</formula>
    </cfRule>
  </conditionalFormatting>
  <conditionalFormatting sqref="B3:K37">
    <cfRule type="expression" dxfId="65" priority="7">
      <formula>WEEKDAY($B3)=1</formula>
    </cfRule>
  </conditionalFormatting>
  <conditionalFormatting sqref="C3:C11 C13:C15 C20:C29 C17:C18 C31:C37">
    <cfRule type="expression" dxfId="64" priority="5">
      <formula>AND(COUNTIF(Fer,B3)=0,C3&lt;&gt;"")</formula>
    </cfRule>
  </conditionalFormatting>
  <conditionalFormatting sqref="B3:C15 B17:C29 B31:C37">
    <cfRule type="expression" dxfId="63" priority="4">
      <formula>COUNTIF(Fer,$B3)</formula>
    </cfRule>
  </conditionalFormatting>
  <conditionalFormatting sqref="B3:K15 B17:K29 B31:K37">
    <cfRule type="expression" dxfId="62" priority="3">
      <formula>NOT(MOD(ROW(),2))</formula>
    </cfRule>
  </conditionalFormatting>
  <conditionalFormatting sqref="P3:P37">
    <cfRule type="expression" dxfId="61" priority="2">
      <formula>WEEKDAY($B3)=1</formula>
    </cfRule>
  </conditionalFormatting>
  <conditionalFormatting sqref="B3:P37">
    <cfRule type="expression" dxfId="60" priority="1">
      <formula>$P3="CONGE"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8" r:id="rId4" name="Button 4">
              <controlPr defaultSize="0" print="0" autoFill="0" autoPict="0" macro="[0]!_xludf.Clear">
                <anchor moveWithCells="1" sizeWithCells="1">
                  <from>
                    <xdr:col>15</xdr:col>
                    <xdr:colOff>47625</xdr:colOff>
                    <xdr:row>0</xdr:row>
                    <xdr:rowOff>38100</xdr:rowOff>
                  </from>
                  <to>
                    <xdr:col>15</xdr:col>
                    <xdr:colOff>714375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R41"/>
  <sheetViews>
    <sheetView zoomScale="98" zoomScaleNormal="98" workbookViewId="0">
      <pane xSplit="1" ySplit="2" topLeftCell="B3" activePane="bottomRight" state="frozen"/>
      <selection activeCell="P17" sqref="P17"/>
      <selection pane="topRight" activeCell="P17" sqref="P17"/>
      <selection pane="bottomLeft" activeCell="P17" sqref="P17"/>
      <selection pane="bottomRight" activeCell="P1" sqref="P1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132"/>
      <c r="B1" s="29" t="s">
        <v>31</v>
      </c>
      <c r="C1" s="30" t="s">
        <v>29</v>
      </c>
      <c r="D1" s="115">
        <f ca="1">N38/"1:"</f>
        <v>3.0833333333333304</v>
      </c>
      <c r="E1" s="31"/>
      <c r="F1" s="30" t="s">
        <v>30</v>
      </c>
      <c r="G1" s="116">
        <f ca="1">O38/"1:"</f>
        <v>0</v>
      </c>
      <c r="H1" s="31"/>
      <c r="I1" s="32" t="s">
        <v>32</v>
      </c>
      <c r="J1" s="32"/>
      <c r="K1" s="117">
        <f>J38/"1:"</f>
        <v>0</v>
      </c>
      <c r="L1" s="31"/>
      <c r="M1" s="32" t="s">
        <v>33</v>
      </c>
      <c r="N1" s="33"/>
      <c r="O1" s="118">
        <f ca="1">K38/"1:"</f>
        <v>0</v>
      </c>
    </row>
    <row r="2" spans="1:18" ht="40.5" customHeight="1" thickTop="1" thickBot="1" x14ac:dyDescent="0.3">
      <c r="A2" s="40">
        <v>43617</v>
      </c>
      <c r="B2" s="41" t="s">
        <v>0</v>
      </c>
      <c r="C2" s="42" t="s">
        <v>1</v>
      </c>
      <c r="D2" s="43" t="s">
        <v>34</v>
      </c>
      <c r="E2" s="44" t="s">
        <v>35</v>
      </c>
      <c r="F2" s="44" t="s">
        <v>36</v>
      </c>
      <c r="G2" s="53" t="s">
        <v>37</v>
      </c>
      <c r="H2" s="54" t="s">
        <v>2</v>
      </c>
      <c r="I2" s="51" t="str">
        <f>"Dont
H Jour
("&amp;TEXT(HJ,"hh")&amp;" à "&amp;TEXT(HN,"hh")&amp;")"</f>
        <v>Dont
H Jour
(07 à 20)</v>
      </c>
      <c r="J2" s="45" t="str">
        <f>"Dont
H Nuit
("&amp;TEXT(HN,"hh")&amp;" à "&amp;TEXT(HJ,"hh")&amp;")"</f>
        <v>Dont
H Nuit
(20 à 07)</v>
      </c>
      <c r="K2" s="52" t="s">
        <v>3</v>
      </c>
      <c r="L2" s="50" t="s">
        <v>4</v>
      </c>
      <c r="M2" s="43" t="s">
        <v>5</v>
      </c>
      <c r="N2" s="44" t="s">
        <v>6</v>
      </c>
      <c r="O2" s="46" t="s">
        <v>7</v>
      </c>
      <c r="P2" s="46" t="s">
        <v>52</v>
      </c>
    </row>
    <row r="3" spans="1:18" ht="15.75" thickTop="1" x14ac:dyDescent="0.2">
      <c r="A3" s="254" t="str">
        <f ca="1">MID(CELL("filename",A1),FIND("]",CELL("filename",A1))+1,32)</f>
        <v>ALEXANDRE</v>
      </c>
      <c r="B3" s="175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76"/>
      <c r="D3" s="177">
        <v>0.34722222222222227</v>
      </c>
      <c r="E3" s="178">
        <v>0.5</v>
      </c>
      <c r="F3" s="178">
        <v>0.54166666666666663</v>
      </c>
      <c r="G3" s="179">
        <v>0.6875</v>
      </c>
      <c r="H3" s="180">
        <f>MAX(MOD(($E3+$G3-$D3-$F3),1),C3*HF)</f>
        <v>0.29861111111111105</v>
      </c>
      <c r="I3" s="181">
        <f t="shared" ref="I3:I37" si="0">$H3-$J3</f>
        <v>0.29861111111111105</v>
      </c>
      <c r="J3" s="182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83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67">
        <f ca="1">(WEEKDAY(B3)=1)*SUM(OFFSET(H3,,,-MIN(ROWS($3:3),7)))</f>
        <v>0</v>
      </c>
      <c r="M3" s="68">
        <f ca="1">(WEEKDAY(B3)=1)*MIN(HS_1,L3)</f>
        <v>0</v>
      </c>
      <c r="N3" s="69">
        <f ca="1">(WEEKDAY(B3)=1)*MIN(HS_2-HS_1,L3-M3)</f>
        <v>0</v>
      </c>
      <c r="O3" s="70">
        <f ca="1">(WEEKDAY(B3)=1)*L3-M3-N3</f>
        <v>0</v>
      </c>
      <c r="P3" s="132"/>
      <c r="Q3" s="13" t="s">
        <v>8</v>
      </c>
      <c r="R3" s="14">
        <v>0.29166666666666669</v>
      </c>
    </row>
    <row r="4" spans="1:18" ht="15" x14ac:dyDescent="0.2">
      <c r="A4" s="255"/>
      <c r="B4" s="185">
        <f t="shared" ref="B4:B37" si="1">B3+1</f>
        <v>43620</v>
      </c>
      <c r="C4" s="186"/>
      <c r="D4" s="177">
        <v>0.33333333333333331</v>
      </c>
      <c r="E4" s="178">
        <v>0.54166666666666663</v>
      </c>
      <c r="F4" s="178">
        <v>0.58333333333333337</v>
      </c>
      <c r="G4" s="179">
        <v>0.66666666666666663</v>
      </c>
      <c r="H4" s="187">
        <f t="shared" ref="H4:H37" si="2">MAX(MOD(($E4+$G4-$D4-$F4),1),C4*HF)</f>
        <v>0.29166666666666663</v>
      </c>
      <c r="I4" s="188">
        <f t="shared" si="0"/>
        <v>0.29166666666666663</v>
      </c>
      <c r="J4" s="189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3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73">
        <f ca="1">(WEEKDAY(B4)=1)*SUM(OFFSET(H4,,,-MIN(ROWS($3:4),7)))</f>
        <v>0</v>
      </c>
      <c r="M4" s="68">
        <f t="shared" ref="M4:M37" ca="1" si="5">(WEEKDAY(B4)=1)*MIN(HS_1,L4)</f>
        <v>0</v>
      </c>
      <c r="N4" s="69">
        <f t="shared" ref="N4:N37" ca="1" si="6">(WEEKDAY(B4)=1)*MIN(HS_2-HS_1,L4-M4)</f>
        <v>0</v>
      </c>
      <c r="O4" s="74">
        <f t="shared" ref="O4:O37" ca="1" si="7">(WEEKDAY(B4)=1)*L4-M4-N4</f>
        <v>0</v>
      </c>
      <c r="P4" s="133"/>
      <c r="Q4" s="15" t="s">
        <v>9</v>
      </c>
      <c r="R4" s="16">
        <v>0.83333333333333337</v>
      </c>
    </row>
    <row r="5" spans="1:18" ht="15" x14ac:dyDescent="0.2">
      <c r="A5" s="255"/>
      <c r="B5" s="185">
        <f t="shared" si="1"/>
        <v>43621</v>
      </c>
      <c r="C5" s="190"/>
      <c r="D5" s="177">
        <v>0.33333333333333331</v>
      </c>
      <c r="E5" s="178">
        <v>0.5</v>
      </c>
      <c r="F5" s="178">
        <v>0.54166666666666663</v>
      </c>
      <c r="G5" s="179">
        <v>0.60416666666666663</v>
      </c>
      <c r="H5" s="187">
        <f t="shared" si="2"/>
        <v>0.22916666666666663</v>
      </c>
      <c r="I5" s="188">
        <f t="shared" si="0"/>
        <v>0.22916666666666663</v>
      </c>
      <c r="J5" s="189">
        <f t="shared" si="3"/>
        <v>0</v>
      </c>
      <c r="K5" s="183">
        <f t="shared" ca="1" si="4"/>
        <v>0</v>
      </c>
      <c r="L5" s="73">
        <f ca="1">(WEEKDAY(B5)=1)*SUM(OFFSET(H5,,,-MIN(ROWS($3:5),7)))</f>
        <v>0</v>
      </c>
      <c r="M5" s="68">
        <f t="shared" ca="1" si="5"/>
        <v>0</v>
      </c>
      <c r="N5" s="75">
        <f t="shared" ca="1" si="6"/>
        <v>0</v>
      </c>
      <c r="O5" s="74">
        <f t="shared" ca="1" si="7"/>
        <v>0</v>
      </c>
      <c r="P5" s="133"/>
      <c r="Q5" s="15" t="s">
        <v>10</v>
      </c>
      <c r="R5" s="17">
        <f>RIGHT(M2,2)/24</f>
        <v>1.4583333333333333</v>
      </c>
    </row>
    <row r="6" spans="1:18" ht="15" x14ac:dyDescent="0.2">
      <c r="A6" s="255"/>
      <c r="B6" s="185">
        <f t="shared" si="1"/>
        <v>43622</v>
      </c>
      <c r="C6" s="186"/>
      <c r="D6" s="177">
        <v>0.33333333333333331</v>
      </c>
      <c r="E6" s="178">
        <v>0.5</v>
      </c>
      <c r="F6" s="178">
        <v>0.54166666666666663</v>
      </c>
      <c r="G6" s="179">
        <v>0.69791666666666663</v>
      </c>
      <c r="H6" s="187">
        <f t="shared" si="2"/>
        <v>0.32291666666666663</v>
      </c>
      <c r="I6" s="188">
        <f t="shared" si="0"/>
        <v>0.32291666666666663</v>
      </c>
      <c r="J6" s="189">
        <f t="shared" si="3"/>
        <v>0</v>
      </c>
      <c r="K6" s="183">
        <f t="shared" ca="1" si="4"/>
        <v>0</v>
      </c>
      <c r="L6" s="73">
        <f ca="1">(WEEKDAY(B6)=1)*SUM(OFFSET(H6,,,-MIN(ROWS($3:6),7)))</f>
        <v>0</v>
      </c>
      <c r="M6" s="68">
        <f t="shared" ca="1" si="5"/>
        <v>0</v>
      </c>
      <c r="N6" s="69">
        <f t="shared" ca="1" si="6"/>
        <v>0</v>
      </c>
      <c r="O6" s="74">
        <f t="shared" ca="1" si="7"/>
        <v>0</v>
      </c>
      <c r="P6" s="133"/>
      <c r="Q6" s="15" t="s">
        <v>11</v>
      </c>
      <c r="R6" s="17">
        <f>RIGHT(N2,2)/24</f>
        <v>1.7916666666666667</v>
      </c>
    </row>
    <row r="7" spans="1:18" ht="15.75" thickBot="1" x14ac:dyDescent="0.25">
      <c r="A7" s="255"/>
      <c r="B7" s="185">
        <f t="shared" si="1"/>
        <v>43623</v>
      </c>
      <c r="C7" s="186"/>
      <c r="D7" s="177">
        <v>0.32291666666666669</v>
      </c>
      <c r="E7" s="178">
        <v>0.5</v>
      </c>
      <c r="F7" s="178">
        <v>0.54166666666666663</v>
      </c>
      <c r="G7" s="179">
        <v>0.66666666666666663</v>
      </c>
      <c r="H7" s="187">
        <f t="shared" si="2"/>
        <v>0.30208333333333315</v>
      </c>
      <c r="I7" s="188">
        <f t="shared" si="0"/>
        <v>0.30208333333333315</v>
      </c>
      <c r="J7" s="189">
        <f t="shared" si="3"/>
        <v>0</v>
      </c>
      <c r="K7" s="183">
        <f t="shared" ca="1" si="4"/>
        <v>0</v>
      </c>
      <c r="L7" s="73">
        <f ca="1">(WEEKDAY(B7)=1)*SUM(OFFSET(H7,,,-MIN(ROWS($3:7),7)))</f>
        <v>0</v>
      </c>
      <c r="M7" s="68">
        <f t="shared" ca="1" si="5"/>
        <v>0</v>
      </c>
      <c r="N7" s="69">
        <f t="shared" ca="1" si="6"/>
        <v>0</v>
      </c>
      <c r="O7" s="74">
        <f t="shared" ca="1" si="7"/>
        <v>0</v>
      </c>
      <c r="P7" s="133"/>
      <c r="Q7" s="18" t="s">
        <v>51</v>
      </c>
      <c r="R7" s="19">
        <v>0.29166666666666669</v>
      </c>
    </row>
    <row r="8" spans="1:18" ht="16.5" thickTop="1" thickBot="1" x14ac:dyDescent="0.25">
      <c r="A8" s="255"/>
      <c r="B8" s="185">
        <f t="shared" si="1"/>
        <v>43624</v>
      </c>
      <c r="C8" s="186"/>
      <c r="D8" s="200"/>
      <c r="E8" s="201"/>
      <c r="F8" s="201"/>
      <c r="G8" s="247"/>
      <c r="H8" s="191">
        <f t="shared" si="2"/>
        <v>0</v>
      </c>
      <c r="I8" s="192">
        <f t="shared" si="0"/>
        <v>0</v>
      </c>
      <c r="J8" s="193">
        <f t="shared" si="3"/>
        <v>0</v>
      </c>
      <c r="K8" s="194">
        <f t="shared" ca="1" si="4"/>
        <v>0</v>
      </c>
      <c r="L8" s="79">
        <f ca="1">(WEEKDAY(B8)=1)*SUM(OFFSET(H8,,,-MIN(ROWS($3:8),7)))</f>
        <v>0</v>
      </c>
      <c r="M8" s="80">
        <f t="shared" ca="1" si="5"/>
        <v>0</v>
      </c>
      <c r="N8" s="81">
        <f t="shared" ca="1" si="6"/>
        <v>0</v>
      </c>
      <c r="O8" s="82">
        <f t="shared" ca="1" si="7"/>
        <v>0</v>
      </c>
      <c r="P8" s="134" t="str">
        <f>IF(H8&lt;&gt;0,"ASTREINTE","")</f>
        <v/>
      </c>
      <c r="Q8" s="10"/>
    </row>
    <row r="9" spans="1:18" ht="16.5" thickTop="1" thickBot="1" x14ac:dyDescent="0.3">
      <c r="A9" s="255"/>
      <c r="B9" s="196">
        <f t="shared" si="1"/>
        <v>43625</v>
      </c>
      <c r="C9" s="197"/>
      <c r="D9" s="206"/>
      <c r="E9" s="207"/>
      <c r="F9" s="207"/>
      <c r="G9" s="248"/>
      <c r="H9" s="246">
        <f t="shared" si="2"/>
        <v>0</v>
      </c>
      <c r="I9" s="242">
        <f t="shared" si="0"/>
        <v>0</v>
      </c>
      <c r="J9" s="243">
        <f t="shared" si="3"/>
        <v>0</v>
      </c>
      <c r="K9" s="244">
        <f t="shared" ca="1" si="4"/>
        <v>0</v>
      </c>
      <c r="L9" s="86">
        <f ca="1">(WEEKDAY(B9)=1)*SUM(OFFSET(H9,,,-MIN(ROWS($3:9),7)))</f>
        <v>1.4444444444444442</v>
      </c>
      <c r="M9" s="87">
        <f t="shared" ca="1" si="5"/>
        <v>1.4444444444444442</v>
      </c>
      <c r="N9" s="88">
        <f t="shared" ca="1" si="6"/>
        <v>0</v>
      </c>
      <c r="O9" s="89">
        <f t="shared" ca="1" si="7"/>
        <v>0</v>
      </c>
      <c r="P9" s="135" t="str">
        <f>IF(H9&lt;&gt;0,"ASTREINTE","")</f>
        <v/>
      </c>
    </row>
    <row r="10" spans="1:18" ht="15.75" thickTop="1" x14ac:dyDescent="0.25">
      <c r="A10" s="255"/>
      <c r="B10" s="175">
        <f t="shared" si="1"/>
        <v>43626</v>
      </c>
      <c r="C10" s="176"/>
      <c r="D10" s="177"/>
      <c r="E10" s="178"/>
      <c r="F10" s="178"/>
      <c r="G10" s="249"/>
      <c r="H10" s="187">
        <f t="shared" si="2"/>
        <v>0</v>
      </c>
      <c r="I10" s="188">
        <f t="shared" si="0"/>
        <v>0</v>
      </c>
      <c r="J10" s="189">
        <f t="shared" si="3"/>
        <v>0</v>
      </c>
      <c r="K10" s="183">
        <f t="shared" ca="1" si="4"/>
        <v>0</v>
      </c>
      <c r="L10" s="59">
        <f ca="1">(WEEKDAY(B10)=1)*SUM(OFFSET(H10,,,-MIN(ROWS($3:10),7)))</f>
        <v>0</v>
      </c>
      <c r="M10" s="68">
        <f t="shared" ca="1" si="5"/>
        <v>0</v>
      </c>
      <c r="N10" s="69">
        <f t="shared" ca="1" si="6"/>
        <v>0</v>
      </c>
      <c r="O10" s="74">
        <f t="shared" ca="1" si="7"/>
        <v>0</v>
      </c>
      <c r="P10" s="136"/>
    </row>
    <row r="11" spans="1:18" ht="15" x14ac:dyDescent="0.25">
      <c r="A11" s="255"/>
      <c r="B11" s="185">
        <f t="shared" si="1"/>
        <v>43627</v>
      </c>
      <c r="C11" s="186"/>
      <c r="D11" s="200">
        <v>0.33680555555555558</v>
      </c>
      <c r="E11" s="201">
        <v>0.50694444444444442</v>
      </c>
      <c r="F11" s="201">
        <v>0.58333333333333337</v>
      </c>
      <c r="G11" s="202">
        <v>0.69097222222222221</v>
      </c>
      <c r="H11" s="187">
        <f t="shared" si="2"/>
        <v>0.27777777777777757</v>
      </c>
      <c r="I11" s="188">
        <f t="shared" si="0"/>
        <v>0.27777777777777757</v>
      </c>
      <c r="J11" s="189">
        <f t="shared" si="3"/>
        <v>0</v>
      </c>
      <c r="K11" s="183">
        <f t="shared" ca="1" si="4"/>
        <v>0</v>
      </c>
      <c r="L11" s="73">
        <f ca="1">(WEEKDAY(B11)=1)*SUM(OFFSET(H11,,,-MIN(ROWS($3:11),7)))</f>
        <v>0</v>
      </c>
      <c r="M11" s="68">
        <f t="shared" ca="1" si="5"/>
        <v>0</v>
      </c>
      <c r="N11" s="69">
        <f t="shared" ca="1" si="6"/>
        <v>0</v>
      </c>
      <c r="O11" s="74">
        <f t="shared" ca="1" si="7"/>
        <v>0</v>
      </c>
      <c r="P11" s="136"/>
    </row>
    <row r="12" spans="1:18" ht="15" x14ac:dyDescent="0.25">
      <c r="A12" s="255"/>
      <c r="B12" s="185">
        <f t="shared" si="1"/>
        <v>43628</v>
      </c>
      <c r="C12" s="186"/>
      <c r="D12" s="200">
        <v>0.31944444444444448</v>
      </c>
      <c r="E12" s="201">
        <v>0.48958333333333331</v>
      </c>
      <c r="F12" s="201">
        <v>0.55902777777777779</v>
      </c>
      <c r="G12" s="202">
        <v>0.77083333333333337</v>
      </c>
      <c r="H12" s="187">
        <f t="shared" si="2"/>
        <v>0.38194444444444453</v>
      </c>
      <c r="I12" s="188">
        <f t="shared" si="0"/>
        <v>0.38194444444444453</v>
      </c>
      <c r="J12" s="189">
        <f t="shared" si="3"/>
        <v>0</v>
      </c>
      <c r="K12" s="183">
        <f t="shared" ca="1" si="4"/>
        <v>0</v>
      </c>
      <c r="L12" s="73">
        <f ca="1">(WEEKDAY(B12)=1)*SUM(OFFSET(H12,,,-MIN(ROWS($3:12),7)))</f>
        <v>0</v>
      </c>
      <c r="M12" s="68">
        <f t="shared" ca="1" si="5"/>
        <v>0</v>
      </c>
      <c r="N12" s="69">
        <f t="shared" ca="1" si="6"/>
        <v>0</v>
      </c>
      <c r="O12" s="74">
        <f t="shared" ca="1" si="7"/>
        <v>0</v>
      </c>
      <c r="P12" s="136"/>
    </row>
    <row r="13" spans="1:18" ht="15" x14ac:dyDescent="0.25">
      <c r="A13" s="255"/>
      <c r="B13" s="185">
        <f t="shared" si="1"/>
        <v>43629</v>
      </c>
      <c r="C13" s="186"/>
      <c r="D13" s="200">
        <v>0.3298611111111111</v>
      </c>
      <c r="E13" s="201">
        <v>0.51388888888888895</v>
      </c>
      <c r="F13" s="201">
        <v>0.54513888888888895</v>
      </c>
      <c r="G13" s="202">
        <v>0.76736111111111116</v>
      </c>
      <c r="H13" s="187">
        <f t="shared" si="2"/>
        <v>0.40624999999999989</v>
      </c>
      <c r="I13" s="188">
        <f t="shared" si="0"/>
        <v>0.40624999999999989</v>
      </c>
      <c r="J13" s="189">
        <f t="shared" si="3"/>
        <v>0</v>
      </c>
      <c r="K13" s="183">
        <f t="shared" ca="1" si="4"/>
        <v>0</v>
      </c>
      <c r="L13" s="73">
        <f ca="1">(WEEKDAY(B13)=1)*SUM(OFFSET(H13,,,-MIN(ROWS($3:13),7)))</f>
        <v>0</v>
      </c>
      <c r="M13" s="68">
        <f t="shared" ca="1" si="5"/>
        <v>0</v>
      </c>
      <c r="N13" s="69">
        <f t="shared" ca="1" si="6"/>
        <v>0</v>
      </c>
      <c r="O13" s="74">
        <f t="shared" ca="1" si="7"/>
        <v>0</v>
      </c>
      <c r="P13" s="136"/>
    </row>
    <row r="14" spans="1:18" ht="15" x14ac:dyDescent="0.25">
      <c r="A14" s="255"/>
      <c r="B14" s="185">
        <f t="shared" si="1"/>
        <v>43630</v>
      </c>
      <c r="C14" s="186"/>
      <c r="D14" s="200">
        <v>0.33333333333333331</v>
      </c>
      <c r="E14" s="201">
        <v>0.52083333333333337</v>
      </c>
      <c r="F14" s="201">
        <v>0.5625</v>
      </c>
      <c r="G14" s="202">
        <v>0.75347222222222221</v>
      </c>
      <c r="H14" s="187">
        <f t="shared" si="2"/>
        <v>0.37847222222222232</v>
      </c>
      <c r="I14" s="188">
        <f t="shared" si="0"/>
        <v>0.37847222222222232</v>
      </c>
      <c r="J14" s="189">
        <f t="shared" si="3"/>
        <v>0</v>
      </c>
      <c r="K14" s="183">
        <f t="shared" ca="1" si="4"/>
        <v>0</v>
      </c>
      <c r="L14" s="73">
        <f ca="1">(WEEKDAY(B14)=1)*SUM(OFFSET(H14,,,-MIN(ROWS($3:14),7)))</f>
        <v>0</v>
      </c>
      <c r="M14" s="68">
        <f t="shared" ca="1" si="5"/>
        <v>0</v>
      </c>
      <c r="N14" s="69">
        <f t="shared" ca="1" si="6"/>
        <v>0</v>
      </c>
      <c r="O14" s="74">
        <f t="shared" ca="1" si="7"/>
        <v>0</v>
      </c>
      <c r="P14" s="136"/>
    </row>
    <row r="15" spans="1:18" ht="15.75" thickBot="1" x14ac:dyDescent="0.3">
      <c r="A15" s="255"/>
      <c r="B15" s="185">
        <f t="shared" si="1"/>
        <v>43631</v>
      </c>
      <c r="C15" s="190"/>
      <c r="D15" s="203"/>
      <c r="E15" s="204"/>
      <c r="F15" s="204"/>
      <c r="G15" s="205"/>
      <c r="H15" s="191">
        <f t="shared" si="2"/>
        <v>0</v>
      </c>
      <c r="I15" s="192">
        <f t="shared" si="0"/>
        <v>0</v>
      </c>
      <c r="J15" s="193">
        <f t="shared" si="3"/>
        <v>0</v>
      </c>
      <c r="K15" s="194">
        <f t="shared" ca="1" si="4"/>
        <v>0</v>
      </c>
      <c r="L15" s="79">
        <f ca="1">(WEEKDAY(B15)=1)*SUM(OFFSET(H15,,,-MIN(ROWS($3:15),7)))</f>
        <v>0</v>
      </c>
      <c r="M15" s="80">
        <f t="shared" ca="1" si="5"/>
        <v>0</v>
      </c>
      <c r="N15" s="81">
        <f t="shared" ca="1" si="6"/>
        <v>0</v>
      </c>
      <c r="O15" s="82">
        <f t="shared" ca="1" si="7"/>
        <v>0</v>
      </c>
      <c r="P15" s="135" t="str">
        <f>IF(H15&lt;&gt;0,"ASTREINTE","")</f>
        <v/>
      </c>
    </row>
    <row r="16" spans="1:18" ht="16.5" thickTop="1" thickBot="1" x14ac:dyDescent="0.3">
      <c r="A16" s="255"/>
      <c r="B16" s="196">
        <f t="shared" si="1"/>
        <v>43632</v>
      </c>
      <c r="C16" s="197"/>
      <c r="D16" s="206"/>
      <c r="E16" s="207"/>
      <c r="F16" s="207"/>
      <c r="G16" s="208"/>
      <c r="H16" s="241">
        <f t="shared" si="2"/>
        <v>0</v>
      </c>
      <c r="I16" s="242">
        <f t="shared" si="0"/>
        <v>0</v>
      </c>
      <c r="J16" s="243">
        <f t="shared" si="3"/>
        <v>0</v>
      </c>
      <c r="K16" s="244">
        <f t="shared" ca="1" si="4"/>
        <v>0</v>
      </c>
      <c r="L16" s="86">
        <f ca="1">(WEEKDAY(B16)=1)*SUM(OFFSET(H16,,,-MIN(ROWS($3:16),7)))</f>
        <v>1.4444444444444442</v>
      </c>
      <c r="M16" s="87">
        <f t="shared" ca="1" si="5"/>
        <v>1.4444444444444442</v>
      </c>
      <c r="N16" s="88">
        <f t="shared" ca="1" si="6"/>
        <v>0</v>
      </c>
      <c r="O16" s="89">
        <f t="shared" ca="1" si="7"/>
        <v>0</v>
      </c>
      <c r="P16" s="135" t="str">
        <f>IF(H16&lt;&gt;0,"ASTREINTE","")</f>
        <v/>
      </c>
    </row>
    <row r="17" spans="1:16" ht="15.75" thickTop="1" x14ac:dyDescent="0.25">
      <c r="A17" s="38"/>
      <c r="B17" s="175">
        <f t="shared" si="1"/>
        <v>43633</v>
      </c>
      <c r="C17" s="210"/>
      <c r="D17" s="211">
        <v>0.32291666666666669</v>
      </c>
      <c r="E17" s="212">
        <v>0.51388888888888895</v>
      </c>
      <c r="F17" s="212">
        <v>0.55555555555555558</v>
      </c>
      <c r="G17" s="213">
        <v>0.70138888888888884</v>
      </c>
      <c r="H17" s="187">
        <f t="shared" si="2"/>
        <v>0.33680555555555536</v>
      </c>
      <c r="I17" s="188">
        <f t="shared" si="0"/>
        <v>0.33680555555555536</v>
      </c>
      <c r="J17" s="189">
        <f t="shared" si="3"/>
        <v>0</v>
      </c>
      <c r="K17" s="183">
        <f t="shared" ca="1" si="4"/>
        <v>0</v>
      </c>
      <c r="L17" s="59">
        <f ca="1">(WEEKDAY(B17)=1)*SUM(OFFSET(H17,,,-MIN(ROWS($3:17),7)))</f>
        <v>0</v>
      </c>
      <c r="M17" s="68">
        <f t="shared" ca="1" si="5"/>
        <v>0</v>
      </c>
      <c r="N17" s="69">
        <f t="shared" ca="1" si="6"/>
        <v>0</v>
      </c>
      <c r="O17" s="74">
        <f t="shared" ca="1" si="7"/>
        <v>0</v>
      </c>
      <c r="P17" s="136"/>
    </row>
    <row r="18" spans="1:16" ht="15" x14ac:dyDescent="0.25">
      <c r="A18" s="38"/>
      <c r="B18" s="185">
        <f t="shared" si="1"/>
        <v>43634</v>
      </c>
      <c r="C18" s="190"/>
      <c r="D18" s="203">
        <v>0.30208333333333331</v>
      </c>
      <c r="E18" s="204">
        <v>0.5</v>
      </c>
      <c r="F18" s="204">
        <v>0.54166666666666663</v>
      </c>
      <c r="G18" s="205">
        <v>0.66666666666666663</v>
      </c>
      <c r="H18" s="187">
        <f t="shared" si="2"/>
        <v>0.32291666666666663</v>
      </c>
      <c r="I18" s="188">
        <f t="shared" si="0"/>
        <v>0.32291666666666663</v>
      </c>
      <c r="J18" s="189">
        <f t="shared" si="3"/>
        <v>0</v>
      </c>
      <c r="K18" s="183">
        <f t="shared" ca="1" si="4"/>
        <v>0</v>
      </c>
      <c r="L18" s="73">
        <f ca="1">(WEEKDAY(B18)=1)*SUM(OFFSET(H18,,,-MIN(ROWS($3:18),7)))</f>
        <v>0</v>
      </c>
      <c r="M18" s="68">
        <f t="shared" ca="1" si="5"/>
        <v>0</v>
      </c>
      <c r="N18" s="69">
        <f t="shared" ca="1" si="6"/>
        <v>0</v>
      </c>
      <c r="O18" s="74">
        <f t="shared" ca="1" si="7"/>
        <v>0</v>
      </c>
      <c r="P18" s="136"/>
    </row>
    <row r="19" spans="1:16" ht="15" x14ac:dyDescent="0.25">
      <c r="A19" s="38"/>
      <c r="B19" s="185">
        <f t="shared" si="1"/>
        <v>43635</v>
      </c>
      <c r="C19" s="190"/>
      <c r="D19" s="203">
        <v>0.3263888888888889</v>
      </c>
      <c r="E19" s="204">
        <v>0.4826388888888889</v>
      </c>
      <c r="F19" s="204">
        <v>0.52083333333333337</v>
      </c>
      <c r="G19" s="205">
        <v>0.67708333333333337</v>
      </c>
      <c r="H19" s="187">
        <f t="shared" si="2"/>
        <v>0.31250000000000011</v>
      </c>
      <c r="I19" s="188">
        <f t="shared" si="0"/>
        <v>0.31250000000000011</v>
      </c>
      <c r="J19" s="189">
        <f t="shared" si="3"/>
        <v>0</v>
      </c>
      <c r="K19" s="183">
        <f t="shared" ca="1" si="4"/>
        <v>0</v>
      </c>
      <c r="L19" s="73">
        <f ca="1">(WEEKDAY(B19)=1)*SUM(OFFSET(H19,,,-MIN(ROWS($3:19),7)))</f>
        <v>0</v>
      </c>
      <c r="M19" s="68">
        <f t="shared" ca="1" si="5"/>
        <v>0</v>
      </c>
      <c r="N19" s="69">
        <f t="shared" ca="1" si="6"/>
        <v>0</v>
      </c>
      <c r="O19" s="74">
        <f t="shared" ca="1" si="7"/>
        <v>0</v>
      </c>
      <c r="P19" s="136"/>
    </row>
    <row r="20" spans="1:16" ht="15" x14ac:dyDescent="0.25">
      <c r="A20" s="38"/>
      <c r="B20" s="185">
        <f t="shared" si="1"/>
        <v>43636</v>
      </c>
      <c r="C20" s="190"/>
      <c r="D20" s="203">
        <v>0.2986111111111111</v>
      </c>
      <c r="E20" s="204">
        <v>0.47916666666666669</v>
      </c>
      <c r="F20" s="204">
        <v>0.52083333333333337</v>
      </c>
      <c r="G20" s="205">
        <v>0.57638888888888895</v>
      </c>
      <c r="H20" s="187">
        <f t="shared" si="2"/>
        <v>0.23611111111111105</v>
      </c>
      <c r="I20" s="188">
        <f t="shared" si="0"/>
        <v>0.23611111111111105</v>
      </c>
      <c r="J20" s="189">
        <f t="shared" si="3"/>
        <v>0</v>
      </c>
      <c r="K20" s="183">
        <f t="shared" ca="1" si="4"/>
        <v>0</v>
      </c>
      <c r="L20" s="73">
        <f ca="1">(WEEKDAY(B20)=1)*SUM(OFFSET(H20,,,-MIN(ROWS($3:20),7)))</f>
        <v>0</v>
      </c>
      <c r="M20" s="68">
        <f t="shared" ca="1" si="5"/>
        <v>0</v>
      </c>
      <c r="N20" s="69">
        <f t="shared" ca="1" si="6"/>
        <v>0</v>
      </c>
      <c r="O20" s="74">
        <f t="shared" ca="1" si="7"/>
        <v>0</v>
      </c>
      <c r="P20" s="136"/>
    </row>
    <row r="21" spans="1:16" ht="15" x14ac:dyDescent="0.25">
      <c r="A21" s="38"/>
      <c r="B21" s="185">
        <f t="shared" si="1"/>
        <v>43637</v>
      </c>
      <c r="C21" s="190"/>
      <c r="D21" s="203">
        <v>0.30208333333333331</v>
      </c>
      <c r="E21" s="204">
        <v>0.5</v>
      </c>
      <c r="F21" s="204">
        <v>0.52083333333333337</v>
      </c>
      <c r="G21" s="205">
        <v>0.70138888888888884</v>
      </c>
      <c r="H21" s="187">
        <f t="shared" si="2"/>
        <v>0.37847222222222221</v>
      </c>
      <c r="I21" s="188">
        <f t="shared" si="0"/>
        <v>0.37847222222222221</v>
      </c>
      <c r="J21" s="189">
        <f t="shared" si="3"/>
        <v>0</v>
      </c>
      <c r="K21" s="183">
        <f t="shared" ca="1" si="4"/>
        <v>0</v>
      </c>
      <c r="L21" s="73">
        <f ca="1">(WEEKDAY(B21)=1)*SUM(OFFSET(H21,,,-MIN(ROWS($3:21),7)))</f>
        <v>0</v>
      </c>
      <c r="M21" s="68">
        <f t="shared" ca="1" si="5"/>
        <v>0</v>
      </c>
      <c r="N21" s="69">
        <f t="shared" ca="1" si="6"/>
        <v>0</v>
      </c>
      <c r="O21" s="74">
        <f t="shared" ca="1" si="7"/>
        <v>0</v>
      </c>
      <c r="P21" s="136"/>
    </row>
    <row r="22" spans="1:16" ht="15.75" thickBot="1" x14ac:dyDescent="0.3">
      <c r="A22" s="38"/>
      <c r="B22" s="185">
        <f t="shared" si="1"/>
        <v>43638</v>
      </c>
      <c r="C22" s="190"/>
      <c r="D22" s="203"/>
      <c r="E22" s="204"/>
      <c r="F22" s="204"/>
      <c r="G22" s="205"/>
      <c r="H22" s="191">
        <f t="shared" si="2"/>
        <v>0</v>
      </c>
      <c r="I22" s="192">
        <f t="shared" si="0"/>
        <v>0</v>
      </c>
      <c r="J22" s="193">
        <f t="shared" si="3"/>
        <v>0</v>
      </c>
      <c r="K22" s="194">
        <f t="shared" ca="1" si="4"/>
        <v>0</v>
      </c>
      <c r="L22" s="79">
        <f ca="1">(WEEKDAY(B22)=1)*SUM(OFFSET(H22,,,-MIN(ROWS($3:22),7)))</f>
        <v>0</v>
      </c>
      <c r="M22" s="80">
        <f t="shared" ca="1" si="5"/>
        <v>0</v>
      </c>
      <c r="N22" s="81">
        <f t="shared" ca="1" si="6"/>
        <v>0</v>
      </c>
      <c r="O22" s="82">
        <f t="shared" ca="1" si="7"/>
        <v>0</v>
      </c>
      <c r="P22" s="135" t="str">
        <f>IF(H22&lt;&gt;0,"ASTREINTE","")</f>
        <v/>
      </c>
    </row>
    <row r="23" spans="1:16" ht="16.5" thickTop="1" thickBot="1" x14ac:dyDescent="0.3">
      <c r="A23" s="38"/>
      <c r="B23" s="196">
        <f t="shared" si="1"/>
        <v>43639</v>
      </c>
      <c r="C23" s="197"/>
      <c r="D23" s="198"/>
      <c r="E23" s="199"/>
      <c r="F23" s="199"/>
      <c r="G23" s="217"/>
      <c r="H23" s="241">
        <f t="shared" si="2"/>
        <v>0</v>
      </c>
      <c r="I23" s="242">
        <f t="shared" si="0"/>
        <v>0</v>
      </c>
      <c r="J23" s="243">
        <f t="shared" si="3"/>
        <v>0</v>
      </c>
      <c r="K23" s="245">
        <f t="shared" ca="1" si="4"/>
        <v>0</v>
      </c>
      <c r="L23" s="86">
        <f ca="1">(WEEKDAY(B23)=1)*SUM(OFFSET(H23,,,-MIN(ROWS($3:23),7)))</f>
        <v>1.5868055555555554</v>
      </c>
      <c r="M23" s="87">
        <f t="shared" ca="1" si="5"/>
        <v>1.4583333333333333</v>
      </c>
      <c r="N23" s="88">
        <f t="shared" ca="1" si="6"/>
        <v>0.1284722222222221</v>
      </c>
      <c r="O23" s="89">
        <f t="shared" ca="1" si="7"/>
        <v>0</v>
      </c>
      <c r="P23" s="135" t="str">
        <f>IF(H23&lt;&gt;0,"ASTREINTE","")</f>
        <v/>
      </c>
    </row>
    <row r="24" spans="1:16" ht="15.75" thickTop="1" x14ac:dyDescent="0.25">
      <c r="A24" s="38"/>
      <c r="B24" s="175">
        <f t="shared" si="1"/>
        <v>43640</v>
      </c>
      <c r="C24" s="210"/>
      <c r="D24" s="218"/>
      <c r="E24" s="219"/>
      <c r="F24" s="219"/>
      <c r="G24" s="220"/>
      <c r="H24" s="187">
        <f t="shared" si="2"/>
        <v>0</v>
      </c>
      <c r="I24" s="188">
        <f t="shared" si="0"/>
        <v>0</v>
      </c>
      <c r="J24" s="189">
        <f t="shared" si="3"/>
        <v>0</v>
      </c>
      <c r="K24" s="183">
        <f t="shared" ca="1" si="4"/>
        <v>0</v>
      </c>
      <c r="L24" s="59">
        <f ca="1">(WEEKDAY(B24)=1)*SUM(OFFSET(H24,,,-MIN(ROWS($3:24),7)))</f>
        <v>0</v>
      </c>
      <c r="M24" s="68">
        <f t="shared" ca="1" si="5"/>
        <v>0</v>
      </c>
      <c r="N24" s="69">
        <f t="shared" ca="1" si="6"/>
        <v>0</v>
      </c>
      <c r="O24" s="74">
        <f t="shared" ca="1" si="7"/>
        <v>0</v>
      </c>
      <c r="P24" s="136"/>
    </row>
    <row r="25" spans="1:16" ht="15" x14ac:dyDescent="0.25">
      <c r="A25" s="38"/>
      <c r="B25" s="185">
        <f t="shared" si="1"/>
        <v>43641</v>
      </c>
      <c r="C25" s="190"/>
      <c r="D25" s="214"/>
      <c r="E25" s="215"/>
      <c r="F25" s="215"/>
      <c r="G25" s="216"/>
      <c r="H25" s="187">
        <f t="shared" si="2"/>
        <v>0</v>
      </c>
      <c r="I25" s="188">
        <f t="shared" si="0"/>
        <v>0</v>
      </c>
      <c r="J25" s="189">
        <f t="shared" si="3"/>
        <v>0</v>
      </c>
      <c r="K25" s="183">
        <f t="shared" ca="1" si="4"/>
        <v>0</v>
      </c>
      <c r="L25" s="73">
        <f ca="1">(WEEKDAY(B25)=1)*SUM(OFFSET(H25,,,-MIN(ROWS($3:25),7)))</f>
        <v>0</v>
      </c>
      <c r="M25" s="68">
        <f t="shared" ca="1" si="5"/>
        <v>0</v>
      </c>
      <c r="N25" s="69">
        <f t="shared" ca="1" si="6"/>
        <v>0</v>
      </c>
      <c r="O25" s="74">
        <f t="shared" ca="1" si="7"/>
        <v>0</v>
      </c>
      <c r="P25" s="136"/>
    </row>
    <row r="26" spans="1:16" ht="15" x14ac:dyDescent="0.25">
      <c r="A26" s="38"/>
      <c r="B26" s="185">
        <f t="shared" si="1"/>
        <v>43642</v>
      </c>
      <c r="C26" s="190"/>
      <c r="D26" s="214"/>
      <c r="E26" s="215"/>
      <c r="F26" s="215"/>
      <c r="G26" s="216"/>
      <c r="H26" s="187">
        <f t="shared" si="2"/>
        <v>0</v>
      </c>
      <c r="I26" s="188">
        <f t="shared" si="0"/>
        <v>0</v>
      </c>
      <c r="J26" s="189">
        <f t="shared" si="3"/>
        <v>0</v>
      </c>
      <c r="K26" s="183">
        <f t="shared" ca="1" si="4"/>
        <v>0</v>
      </c>
      <c r="L26" s="73">
        <f ca="1">(WEEKDAY(B26)=1)*SUM(OFFSET(H26,,,-MIN(ROWS($3:26),7)))</f>
        <v>0</v>
      </c>
      <c r="M26" s="68">
        <f t="shared" ca="1" si="5"/>
        <v>0</v>
      </c>
      <c r="N26" s="69">
        <f t="shared" ca="1" si="6"/>
        <v>0</v>
      </c>
      <c r="O26" s="74">
        <f t="shared" ca="1" si="7"/>
        <v>0</v>
      </c>
      <c r="P26" s="136"/>
    </row>
    <row r="27" spans="1:16" ht="15" x14ac:dyDescent="0.25">
      <c r="A27" s="38"/>
      <c r="B27" s="185">
        <f t="shared" si="1"/>
        <v>43643</v>
      </c>
      <c r="C27" s="190"/>
      <c r="D27" s="214"/>
      <c r="E27" s="215"/>
      <c r="F27" s="215"/>
      <c r="G27" s="216"/>
      <c r="H27" s="187">
        <f t="shared" si="2"/>
        <v>0</v>
      </c>
      <c r="I27" s="188">
        <f t="shared" si="0"/>
        <v>0</v>
      </c>
      <c r="J27" s="189">
        <f t="shared" si="3"/>
        <v>0</v>
      </c>
      <c r="K27" s="183">
        <f t="shared" ca="1" si="4"/>
        <v>0</v>
      </c>
      <c r="L27" s="73">
        <f ca="1">(WEEKDAY(B27)=1)*SUM(OFFSET(H27,,,-MIN(ROWS($3:27),7)))</f>
        <v>0</v>
      </c>
      <c r="M27" s="68">
        <f t="shared" ca="1" si="5"/>
        <v>0</v>
      </c>
      <c r="N27" s="69">
        <f t="shared" ca="1" si="6"/>
        <v>0</v>
      </c>
      <c r="O27" s="74">
        <f t="shared" ca="1" si="7"/>
        <v>0</v>
      </c>
      <c r="P27" s="136"/>
    </row>
    <row r="28" spans="1:16" ht="15" x14ac:dyDescent="0.25">
      <c r="A28" s="38"/>
      <c r="B28" s="185">
        <f t="shared" si="1"/>
        <v>43644</v>
      </c>
      <c r="C28" s="190"/>
      <c r="D28" s="214"/>
      <c r="E28" s="215"/>
      <c r="F28" s="215"/>
      <c r="G28" s="216"/>
      <c r="H28" s="187">
        <f t="shared" si="2"/>
        <v>0</v>
      </c>
      <c r="I28" s="188">
        <f t="shared" si="0"/>
        <v>0</v>
      </c>
      <c r="J28" s="189">
        <f t="shared" si="3"/>
        <v>0</v>
      </c>
      <c r="K28" s="183">
        <f t="shared" ca="1" si="4"/>
        <v>0</v>
      </c>
      <c r="L28" s="73">
        <f ca="1">(WEEKDAY(B28)=1)*SUM(OFFSET(H28,,,-MIN(ROWS($3:28),7)))</f>
        <v>0</v>
      </c>
      <c r="M28" s="68">
        <f t="shared" ca="1" si="5"/>
        <v>0</v>
      </c>
      <c r="N28" s="69">
        <f t="shared" ca="1" si="6"/>
        <v>0</v>
      </c>
      <c r="O28" s="74">
        <f t="shared" ca="1" si="7"/>
        <v>0</v>
      </c>
      <c r="P28" s="136"/>
    </row>
    <row r="29" spans="1:16" ht="15.75" thickBot="1" x14ac:dyDescent="0.3">
      <c r="A29" s="38"/>
      <c r="B29" s="185">
        <f t="shared" si="1"/>
        <v>43645</v>
      </c>
      <c r="C29" s="190"/>
      <c r="D29" s="214"/>
      <c r="E29" s="215"/>
      <c r="F29" s="215"/>
      <c r="G29" s="216"/>
      <c r="H29" s="191">
        <f t="shared" si="2"/>
        <v>0</v>
      </c>
      <c r="I29" s="192">
        <f t="shared" si="0"/>
        <v>0</v>
      </c>
      <c r="J29" s="193">
        <f t="shared" si="3"/>
        <v>0</v>
      </c>
      <c r="K29" s="194">
        <f t="shared" ca="1" si="4"/>
        <v>0</v>
      </c>
      <c r="L29" s="79">
        <f ca="1">(WEEKDAY(B29)=1)*SUM(OFFSET(H29,,,-MIN(ROWS($3:29),7)))</f>
        <v>0</v>
      </c>
      <c r="M29" s="80">
        <f t="shared" ca="1" si="5"/>
        <v>0</v>
      </c>
      <c r="N29" s="81">
        <f t="shared" ca="1" si="6"/>
        <v>0</v>
      </c>
      <c r="O29" s="82">
        <f t="shared" ca="1" si="7"/>
        <v>0</v>
      </c>
      <c r="P29" s="135" t="str">
        <f>IF(H29&lt;&gt;0,"ASTREINTE","")</f>
        <v/>
      </c>
    </row>
    <row r="30" spans="1:16" ht="16.5" thickTop="1" thickBot="1" x14ac:dyDescent="0.3">
      <c r="A30" s="38"/>
      <c r="B30" s="196">
        <f t="shared" si="1"/>
        <v>43646</v>
      </c>
      <c r="C30" s="197"/>
      <c r="D30" s="198"/>
      <c r="E30" s="199"/>
      <c r="F30" s="199"/>
      <c r="G30" s="217"/>
      <c r="H30" s="241">
        <f t="shared" si="2"/>
        <v>0</v>
      </c>
      <c r="I30" s="242">
        <f t="shared" si="0"/>
        <v>0</v>
      </c>
      <c r="J30" s="243">
        <f t="shared" si="3"/>
        <v>0</v>
      </c>
      <c r="K30" s="245">
        <f t="shared" ca="1" si="4"/>
        <v>0</v>
      </c>
      <c r="L30" s="86">
        <f ca="1">(WEEKDAY(B30)=1)*SUM(OFFSET(H30,,,-MIN(ROWS($3:30),7)))</f>
        <v>0</v>
      </c>
      <c r="M30" s="87">
        <f t="shared" ca="1" si="5"/>
        <v>0</v>
      </c>
      <c r="N30" s="88">
        <f t="shared" ca="1" si="6"/>
        <v>0</v>
      </c>
      <c r="O30" s="89">
        <f t="shared" ca="1" si="7"/>
        <v>0</v>
      </c>
      <c r="P30" s="135" t="str">
        <f>IF(H30&lt;&gt;0,"ASTREINTE","")</f>
        <v/>
      </c>
    </row>
    <row r="31" spans="1:16" ht="15.75" thickTop="1" x14ac:dyDescent="0.25">
      <c r="A31" s="38"/>
      <c r="B31" s="175">
        <f t="shared" si="1"/>
        <v>43647</v>
      </c>
      <c r="C31" s="210"/>
      <c r="D31" s="218"/>
      <c r="E31" s="219"/>
      <c r="F31" s="219"/>
      <c r="G31" s="220"/>
      <c r="H31" s="187">
        <f t="shared" si="2"/>
        <v>0</v>
      </c>
      <c r="I31" s="188">
        <f t="shared" si="0"/>
        <v>0</v>
      </c>
      <c r="J31" s="189">
        <f t="shared" si="3"/>
        <v>0</v>
      </c>
      <c r="K31" s="183">
        <f t="shared" ca="1" si="4"/>
        <v>0</v>
      </c>
      <c r="L31" s="59">
        <f ca="1">(WEEKDAY(B31)=1)*SUM(OFFSET(H31,,,-MIN(ROWS($3:31),7)))</f>
        <v>0</v>
      </c>
      <c r="M31" s="68">
        <f t="shared" ca="1" si="5"/>
        <v>0</v>
      </c>
      <c r="N31" s="69">
        <f t="shared" ca="1" si="6"/>
        <v>0</v>
      </c>
      <c r="O31" s="74">
        <f t="shared" ca="1" si="7"/>
        <v>0</v>
      </c>
      <c r="P31" s="135"/>
    </row>
    <row r="32" spans="1:16" ht="15" x14ac:dyDescent="0.25">
      <c r="A32" s="38"/>
      <c r="B32" s="185">
        <f t="shared" si="1"/>
        <v>43648</v>
      </c>
      <c r="C32" s="190"/>
      <c r="D32" s="214"/>
      <c r="E32" s="215"/>
      <c r="F32" s="215"/>
      <c r="G32" s="216"/>
      <c r="H32" s="187">
        <f t="shared" si="2"/>
        <v>0</v>
      </c>
      <c r="I32" s="188">
        <f t="shared" si="0"/>
        <v>0</v>
      </c>
      <c r="J32" s="189">
        <f t="shared" si="3"/>
        <v>0</v>
      </c>
      <c r="K32" s="183">
        <f t="shared" ca="1" si="4"/>
        <v>0</v>
      </c>
      <c r="L32" s="73">
        <f ca="1">(WEEKDAY(B32)=1)*SUM(OFFSET(H32,,,-MIN(ROWS($3:32),7)))</f>
        <v>0</v>
      </c>
      <c r="M32" s="68">
        <f t="shared" ca="1" si="5"/>
        <v>0</v>
      </c>
      <c r="N32" s="69">
        <f t="shared" ca="1" si="6"/>
        <v>0</v>
      </c>
      <c r="O32" s="74">
        <f t="shared" ca="1" si="7"/>
        <v>0</v>
      </c>
      <c r="P32" s="136"/>
    </row>
    <row r="33" spans="1:16" ht="15" x14ac:dyDescent="0.25">
      <c r="A33" s="38"/>
      <c r="B33" s="185">
        <f t="shared" si="1"/>
        <v>43649</v>
      </c>
      <c r="C33" s="190"/>
      <c r="D33" s="214"/>
      <c r="E33" s="215"/>
      <c r="F33" s="215"/>
      <c r="G33" s="216"/>
      <c r="H33" s="187">
        <f t="shared" si="2"/>
        <v>0</v>
      </c>
      <c r="I33" s="188">
        <f t="shared" si="0"/>
        <v>0</v>
      </c>
      <c r="J33" s="189">
        <f t="shared" si="3"/>
        <v>0</v>
      </c>
      <c r="K33" s="183">
        <f t="shared" ca="1" si="4"/>
        <v>0</v>
      </c>
      <c r="L33" s="73">
        <f ca="1">(WEEKDAY(B33)=1)*SUM(OFFSET(H33,,,-MIN(ROWS($3:33),7)))</f>
        <v>0</v>
      </c>
      <c r="M33" s="68">
        <f t="shared" ca="1" si="5"/>
        <v>0</v>
      </c>
      <c r="N33" s="69">
        <f t="shared" ca="1" si="6"/>
        <v>0</v>
      </c>
      <c r="O33" s="74">
        <f t="shared" ca="1" si="7"/>
        <v>0</v>
      </c>
      <c r="P33" s="136"/>
    </row>
    <row r="34" spans="1:16" ht="15" x14ac:dyDescent="0.25">
      <c r="A34" s="38"/>
      <c r="B34" s="185">
        <f t="shared" si="1"/>
        <v>43650</v>
      </c>
      <c r="C34" s="190"/>
      <c r="D34" s="214"/>
      <c r="E34" s="215"/>
      <c r="F34" s="215"/>
      <c r="G34" s="216"/>
      <c r="H34" s="187">
        <f t="shared" si="2"/>
        <v>0</v>
      </c>
      <c r="I34" s="188">
        <f t="shared" si="0"/>
        <v>0</v>
      </c>
      <c r="J34" s="189">
        <f t="shared" si="3"/>
        <v>0</v>
      </c>
      <c r="K34" s="183">
        <f t="shared" ca="1" si="4"/>
        <v>0</v>
      </c>
      <c r="L34" s="73">
        <f ca="1">(WEEKDAY(B34)=1)*SUM(OFFSET(H34,,,-MIN(ROWS($3:34),7)))</f>
        <v>0</v>
      </c>
      <c r="M34" s="68">
        <f t="shared" ca="1" si="5"/>
        <v>0</v>
      </c>
      <c r="N34" s="69">
        <f t="shared" ca="1" si="6"/>
        <v>0</v>
      </c>
      <c r="O34" s="74">
        <f t="shared" ca="1" si="7"/>
        <v>0</v>
      </c>
      <c r="P34" s="136"/>
    </row>
    <row r="35" spans="1:16" ht="15" x14ac:dyDescent="0.25">
      <c r="A35" s="38"/>
      <c r="B35" s="185">
        <f t="shared" si="1"/>
        <v>43651</v>
      </c>
      <c r="C35" s="190"/>
      <c r="D35" s="214"/>
      <c r="E35" s="215"/>
      <c r="F35" s="215"/>
      <c r="G35" s="216"/>
      <c r="H35" s="187">
        <f t="shared" si="2"/>
        <v>0</v>
      </c>
      <c r="I35" s="188">
        <f t="shared" si="0"/>
        <v>0</v>
      </c>
      <c r="J35" s="189">
        <f t="shared" si="3"/>
        <v>0</v>
      </c>
      <c r="K35" s="183">
        <f t="shared" ca="1" si="4"/>
        <v>0</v>
      </c>
      <c r="L35" s="73">
        <f ca="1">(WEEKDAY(B35)=1)*SUM(OFFSET(H35,,,-MIN(ROWS($3:35),7)))</f>
        <v>0</v>
      </c>
      <c r="M35" s="68">
        <f t="shared" ca="1" si="5"/>
        <v>0</v>
      </c>
      <c r="N35" s="69">
        <f t="shared" ca="1" si="6"/>
        <v>0</v>
      </c>
      <c r="O35" s="74">
        <f t="shared" ca="1" si="7"/>
        <v>0</v>
      </c>
      <c r="P35" s="136"/>
    </row>
    <row r="36" spans="1:16" ht="15.75" thickBot="1" x14ac:dyDescent="0.3">
      <c r="A36" s="38"/>
      <c r="B36" s="185">
        <f t="shared" si="1"/>
        <v>43652</v>
      </c>
      <c r="C36" s="190"/>
      <c r="D36" s="214"/>
      <c r="E36" s="215"/>
      <c r="F36" s="215"/>
      <c r="G36" s="216"/>
      <c r="H36" s="191">
        <f t="shared" si="2"/>
        <v>0</v>
      </c>
      <c r="I36" s="192">
        <f t="shared" si="0"/>
        <v>0</v>
      </c>
      <c r="J36" s="193">
        <f t="shared" si="3"/>
        <v>0</v>
      </c>
      <c r="K36" s="194">
        <f t="shared" ca="1" si="4"/>
        <v>0</v>
      </c>
      <c r="L36" s="79">
        <f ca="1">(WEEKDAY(B36)=1)*SUM(OFFSET(H36,,,-MIN(ROWS($3:36),7)))</f>
        <v>0</v>
      </c>
      <c r="M36" s="80">
        <f t="shared" ca="1" si="5"/>
        <v>0</v>
      </c>
      <c r="N36" s="81">
        <f t="shared" ca="1" si="6"/>
        <v>0</v>
      </c>
      <c r="O36" s="99">
        <f t="shared" ca="1" si="7"/>
        <v>0</v>
      </c>
      <c r="P36" s="135" t="str">
        <f>IF(H36&lt;&gt;0,"ASTREINTE","")</f>
        <v/>
      </c>
    </row>
    <row r="37" spans="1:16" ht="16.5" thickTop="1" thickBot="1" x14ac:dyDescent="0.3">
      <c r="A37" s="38"/>
      <c r="B37" s="221">
        <f t="shared" si="1"/>
        <v>43653</v>
      </c>
      <c r="C37" s="190"/>
      <c r="D37" s="214"/>
      <c r="E37" s="215"/>
      <c r="F37" s="215"/>
      <c r="G37" s="216"/>
      <c r="H37" s="241">
        <f t="shared" si="2"/>
        <v>0</v>
      </c>
      <c r="I37" s="242">
        <f t="shared" si="0"/>
        <v>0</v>
      </c>
      <c r="J37" s="243">
        <f t="shared" si="3"/>
        <v>0</v>
      </c>
      <c r="K37" s="245">
        <f t="shared" ca="1" si="4"/>
        <v>0</v>
      </c>
      <c r="L37" s="86">
        <f ca="1">(WEEKDAY(B37)=1)*SUM(OFFSET(H37,,,-MIN(ROWS($3:37),7)))</f>
        <v>0</v>
      </c>
      <c r="M37" s="87">
        <f t="shared" ca="1" si="5"/>
        <v>0</v>
      </c>
      <c r="N37" s="88">
        <f t="shared" ca="1" si="6"/>
        <v>0</v>
      </c>
      <c r="O37" s="89">
        <f t="shared" ca="1" si="7"/>
        <v>0</v>
      </c>
      <c r="P37" s="135" t="str">
        <f>IF(H37&lt;&gt;0,"ASTREINTE","")</f>
        <v/>
      </c>
    </row>
    <row r="38" spans="1:16" ht="16.5" thickTop="1" thickBot="1" x14ac:dyDescent="0.3">
      <c r="A38" s="38"/>
      <c r="B38" s="22" t="s">
        <v>12</v>
      </c>
      <c r="C38" s="23"/>
      <c r="D38" s="23"/>
      <c r="E38" s="23"/>
      <c r="F38" s="23"/>
      <c r="G38" s="23"/>
      <c r="H38" s="24">
        <f t="shared" ref="H38:O38" si="8">SUM(H3:H37)</f>
        <v>4.4756944444444438</v>
      </c>
      <c r="I38" s="24">
        <f t="shared" si="8"/>
        <v>4.4756944444444438</v>
      </c>
      <c r="J38" s="24">
        <f t="shared" si="8"/>
        <v>0</v>
      </c>
      <c r="K38" s="170">
        <f ca="1">SUMIFS(K3:K37,C3:C37,"")</f>
        <v>0</v>
      </c>
      <c r="L38" s="47">
        <f ca="1">SUM(L3:L37)</f>
        <v>4.4756944444444438</v>
      </c>
      <c r="M38" s="47">
        <f t="shared" ca="1" si="8"/>
        <v>4.3472222222222214</v>
      </c>
      <c r="N38" s="47">
        <f t="shared" ca="1" si="8"/>
        <v>0.1284722222222221</v>
      </c>
      <c r="O38" s="48">
        <f t="shared" ca="1" si="8"/>
        <v>0</v>
      </c>
      <c r="P38" s="137"/>
    </row>
    <row r="39" spans="1:16" ht="14.25" thickTop="1" thickBot="1" x14ac:dyDescent="0.3">
      <c r="A39" s="39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39"/>
      <c r="B40" s="11" t="s">
        <v>13</v>
      </c>
      <c r="C40" s="26"/>
      <c r="D40" s="27"/>
      <c r="E40" s="27"/>
      <c r="F40" s="27"/>
      <c r="G40" s="27"/>
      <c r="H40" s="12">
        <f>H38</f>
        <v>4.4756944444444438</v>
      </c>
      <c r="I40" s="250">
        <f>SUM(I38:J38)</f>
        <v>4.4756944444444438</v>
      </c>
      <c r="J40" s="251"/>
      <c r="K40" s="28"/>
      <c r="L40" s="12">
        <f ca="1">L38</f>
        <v>4.4756944444444438</v>
      </c>
      <c r="M40" s="250">
        <f ca="1">SUM(M38:O38)</f>
        <v>4.4756944444444438</v>
      </c>
      <c r="N40" s="252"/>
      <c r="O40" s="253"/>
    </row>
    <row r="41" spans="1:16" ht="13.5" thickTop="1" x14ac:dyDescent="0.25"/>
  </sheetData>
  <mergeCells count="3">
    <mergeCell ref="A3:A16"/>
    <mergeCell ref="I40:J40"/>
    <mergeCell ref="M40:O40"/>
  </mergeCells>
  <conditionalFormatting sqref="A1">
    <cfRule type="expression" dxfId="59" priority="8">
      <formula>WEEKDAY($B1)=1</formula>
    </cfRule>
  </conditionalFormatting>
  <conditionalFormatting sqref="B31:K37">
    <cfRule type="expression" dxfId="58" priority="6">
      <formula>MONTH($B$34)&lt;&gt;MONTH($B$22)</formula>
    </cfRule>
  </conditionalFormatting>
  <conditionalFormatting sqref="B3:K37">
    <cfRule type="expression" dxfId="57" priority="7">
      <formula>WEEKDAY($B3)=1</formula>
    </cfRule>
  </conditionalFormatting>
  <conditionalFormatting sqref="C3:C11 C13:C15 C20:C29 C17:C18 C31:C37">
    <cfRule type="expression" dxfId="56" priority="5">
      <formula>AND(COUNTIF(Fer,B3)=0,C3&lt;&gt;"")</formula>
    </cfRule>
  </conditionalFormatting>
  <conditionalFormatting sqref="B3:C15 B17:C29 B31:C37">
    <cfRule type="expression" dxfId="55" priority="4">
      <formula>COUNTIF(Fer,$B3)</formula>
    </cfRule>
  </conditionalFormatting>
  <conditionalFormatting sqref="B3:K15 B17:K29 B31:K37">
    <cfRule type="expression" dxfId="54" priority="3">
      <formula>NOT(MOD(ROW(),2))</formula>
    </cfRule>
  </conditionalFormatting>
  <conditionalFormatting sqref="P3:P37">
    <cfRule type="expression" dxfId="53" priority="2">
      <formula>WEEKDAY($B3)=1</formula>
    </cfRule>
  </conditionalFormatting>
  <conditionalFormatting sqref="B3:P37">
    <cfRule type="expression" dxfId="52" priority="1">
      <formula>$P3="CONGE"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8" r:id="rId4" name="Button 4">
              <controlPr defaultSize="0" print="0" autoFill="0" autoPict="0" macro="[0]!_xludf.Clear">
                <anchor moveWithCells="1" sizeWithCells="1">
                  <from>
                    <xdr:col>15</xdr:col>
                    <xdr:colOff>47625</xdr:colOff>
                    <xdr:row>0</xdr:row>
                    <xdr:rowOff>38100</xdr:rowOff>
                  </from>
                  <to>
                    <xdr:col>15</xdr:col>
                    <xdr:colOff>714375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/>
  <dimension ref="A1:R41"/>
  <sheetViews>
    <sheetView zoomScale="98" zoomScaleNormal="98" workbookViewId="0">
      <pane xSplit="1" ySplit="2" topLeftCell="B3" activePane="bottomRight" state="frozen"/>
      <selection activeCell="P17" sqref="P17"/>
      <selection pane="topRight" activeCell="P17" sqref="P17"/>
      <selection pane="bottomLeft" activeCell="P17" sqref="P17"/>
      <selection pane="bottomRight" activeCell="T17" sqref="T17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132"/>
      <c r="B1" s="29" t="s">
        <v>31</v>
      </c>
      <c r="C1" s="30" t="s">
        <v>29</v>
      </c>
      <c r="D1" s="115">
        <f ca="1">N38/"1:"</f>
        <v>0</v>
      </c>
      <c r="E1" s="31"/>
      <c r="F1" s="30" t="s">
        <v>30</v>
      </c>
      <c r="G1" s="116">
        <f ca="1">O38/"1:"</f>
        <v>0</v>
      </c>
      <c r="H1" s="31"/>
      <c r="I1" s="32" t="s">
        <v>32</v>
      </c>
      <c r="J1" s="32"/>
      <c r="K1" s="117">
        <f>J38/"1:"</f>
        <v>0</v>
      </c>
      <c r="L1" s="31"/>
      <c r="M1" s="32" t="s">
        <v>33</v>
      </c>
      <c r="N1" s="33"/>
      <c r="O1" s="118">
        <f ca="1">K38/"1:"</f>
        <v>0</v>
      </c>
    </row>
    <row r="2" spans="1:18" ht="40.5" customHeight="1" thickTop="1" thickBot="1" x14ac:dyDescent="0.3">
      <c r="A2" s="40">
        <v>43617</v>
      </c>
      <c r="B2" s="41" t="s">
        <v>0</v>
      </c>
      <c r="C2" s="42" t="s">
        <v>1</v>
      </c>
      <c r="D2" s="43" t="s">
        <v>34</v>
      </c>
      <c r="E2" s="44" t="s">
        <v>35</v>
      </c>
      <c r="F2" s="44" t="s">
        <v>36</v>
      </c>
      <c r="G2" s="53" t="s">
        <v>37</v>
      </c>
      <c r="H2" s="54" t="s">
        <v>2</v>
      </c>
      <c r="I2" s="51" t="str">
        <f>"Dont
H Jour
("&amp;TEXT(HJ,"hh")&amp;" à "&amp;TEXT(HN,"hh")&amp;")"</f>
        <v>Dont
H Jour
(07 à 20)</v>
      </c>
      <c r="J2" s="45" t="str">
        <f>"Dont
H Nuit
("&amp;TEXT(HN,"hh")&amp;" à "&amp;TEXT(HJ,"hh")&amp;")"</f>
        <v>Dont
H Nuit
(20 à 07)</v>
      </c>
      <c r="K2" s="52" t="s">
        <v>3</v>
      </c>
      <c r="L2" s="50" t="s">
        <v>4</v>
      </c>
      <c r="M2" s="43" t="s">
        <v>5</v>
      </c>
      <c r="N2" s="44" t="s">
        <v>6</v>
      </c>
      <c r="O2" s="46" t="s">
        <v>7</v>
      </c>
      <c r="P2" s="46" t="s">
        <v>52</v>
      </c>
    </row>
    <row r="3" spans="1:18" ht="15.75" thickTop="1" x14ac:dyDescent="0.2">
      <c r="A3" s="254" t="str">
        <f ca="1">MID(CELL("filename",A1),FIND("]",CELL("filename",A1))+1,32)</f>
        <v>GUILLAUME</v>
      </c>
      <c r="B3" s="175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76"/>
      <c r="D3" s="177"/>
      <c r="E3" s="178"/>
      <c r="F3" s="178"/>
      <c r="G3" s="179"/>
      <c r="H3" s="180">
        <f>MAX(MOD(($E3+$G3-$D3-$F3),1),C3*HF)</f>
        <v>0</v>
      </c>
      <c r="I3" s="181">
        <f t="shared" ref="I3:I37" si="0">$H3-$J3</f>
        <v>0</v>
      </c>
      <c r="J3" s="182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83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67">
        <f ca="1">(WEEKDAY(B3)=1)*SUM(OFFSET(H3,,,-MIN(ROWS($3:3),7)))</f>
        <v>0</v>
      </c>
      <c r="M3" s="68">
        <f ca="1">(WEEKDAY(B3)=1)*MIN(HS_1,L3)</f>
        <v>0</v>
      </c>
      <c r="N3" s="69">
        <f ca="1">(WEEKDAY(B3)=1)*MIN(HS_2-HS_1,L3-M3)</f>
        <v>0</v>
      </c>
      <c r="O3" s="70">
        <f ca="1">(WEEKDAY(B3)=1)*L3-M3-N3</f>
        <v>0</v>
      </c>
      <c r="P3" s="132"/>
      <c r="Q3" s="13" t="s">
        <v>8</v>
      </c>
      <c r="R3" s="14">
        <v>0.29166666666666669</v>
      </c>
    </row>
    <row r="4" spans="1:18" ht="15" x14ac:dyDescent="0.2">
      <c r="A4" s="255"/>
      <c r="B4" s="185">
        <f t="shared" ref="B4:B37" si="1">B3+1</f>
        <v>43620</v>
      </c>
      <c r="C4" s="186"/>
      <c r="D4" s="177"/>
      <c r="E4" s="178"/>
      <c r="F4" s="178"/>
      <c r="G4" s="179"/>
      <c r="H4" s="187">
        <f t="shared" ref="H4:H37" si="2">MAX(MOD(($E4+$G4-$D4-$F4),1),C4*HF)</f>
        <v>0</v>
      </c>
      <c r="I4" s="188">
        <f t="shared" si="0"/>
        <v>0</v>
      </c>
      <c r="J4" s="189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3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73">
        <f ca="1">(WEEKDAY(B4)=1)*SUM(OFFSET(H4,,,-MIN(ROWS($3:4),7)))</f>
        <v>0</v>
      </c>
      <c r="M4" s="68">
        <f t="shared" ref="M4:M37" ca="1" si="5">(WEEKDAY(B4)=1)*MIN(HS_1,L4)</f>
        <v>0</v>
      </c>
      <c r="N4" s="69">
        <f t="shared" ref="N4:N37" ca="1" si="6">(WEEKDAY(B4)=1)*MIN(HS_2-HS_1,L4-M4)</f>
        <v>0</v>
      </c>
      <c r="O4" s="74">
        <f t="shared" ref="O4:O37" ca="1" si="7">(WEEKDAY(B4)=1)*L4-M4-N4</f>
        <v>0</v>
      </c>
      <c r="P4" s="133"/>
      <c r="Q4" s="15" t="s">
        <v>9</v>
      </c>
      <c r="R4" s="16">
        <v>0.83333333333333337</v>
      </c>
    </row>
    <row r="5" spans="1:18" ht="15" x14ac:dyDescent="0.2">
      <c r="A5" s="255"/>
      <c r="B5" s="185">
        <f t="shared" si="1"/>
        <v>43621</v>
      </c>
      <c r="C5" s="190"/>
      <c r="D5" s="177"/>
      <c r="E5" s="178"/>
      <c r="F5" s="178"/>
      <c r="G5" s="179"/>
      <c r="H5" s="187">
        <f t="shared" si="2"/>
        <v>0</v>
      </c>
      <c r="I5" s="188">
        <f t="shared" si="0"/>
        <v>0</v>
      </c>
      <c r="J5" s="189">
        <f t="shared" si="3"/>
        <v>0</v>
      </c>
      <c r="K5" s="183">
        <f t="shared" ca="1" si="4"/>
        <v>0</v>
      </c>
      <c r="L5" s="73">
        <f ca="1">(WEEKDAY(B5)=1)*SUM(OFFSET(H5,,,-MIN(ROWS($3:5),7)))</f>
        <v>0</v>
      </c>
      <c r="M5" s="68">
        <f t="shared" ca="1" si="5"/>
        <v>0</v>
      </c>
      <c r="N5" s="75">
        <f t="shared" ca="1" si="6"/>
        <v>0</v>
      </c>
      <c r="O5" s="74">
        <f t="shared" ca="1" si="7"/>
        <v>0</v>
      </c>
      <c r="P5" s="133"/>
      <c r="Q5" s="15" t="s">
        <v>10</v>
      </c>
      <c r="R5" s="17">
        <f>RIGHT(M2,2)/24</f>
        <v>1.4583333333333333</v>
      </c>
    </row>
    <row r="6" spans="1:18" ht="15" x14ac:dyDescent="0.2">
      <c r="A6" s="255"/>
      <c r="B6" s="185">
        <f t="shared" si="1"/>
        <v>43622</v>
      </c>
      <c r="C6" s="186"/>
      <c r="D6" s="177"/>
      <c r="E6" s="178"/>
      <c r="F6" s="178"/>
      <c r="G6" s="179"/>
      <c r="H6" s="187">
        <f t="shared" si="2"/>
        <v>0</v>
      </c>
      <c r="I6" s="188">
        <f t="shared" si="0"/>
        <v>0</v>
      </c>
      <c r="J6" s="189">
        <f t="shared" si="3"/>
        <v>0</v>
      </c>
      <c r="K6" s="183">
        <f t="shared" ca="1" si="4"/>
        <v>0</v>
      </c>
      <c r="L6" s="73">
        <f ca="1">(WEEKDAY(B6)=1)*SUM(OFFSET(H6,,,-MIN(ROWS($3:6),7)))</f>
        <v>0</v>
      </c>
      <c r="M6" s="68">
        <f t="shared" ca="1" si="5"/>
        <v>0</v>
      </c>
      <c r="N6" s="69">
        <f t="shared" ca="1" si="6"/>
        <v>0</v>
      </c>
      <c r="O6" s="74">
        <f t="shared" ca="1" si="7"/>
        <v>0</v>
      </c>
      <c r="P6" s="133"/>
      <c r="Q6" s="15" t="s">
        <v>11</v>
      </c>
      <c r="R6" s="17">
        <f>RIGHT(N2,2)/24</f>
        <v>1.7916666666666667</v>
      </c>
    </row>
    <row r="7" spans="1:18" ht="15.75" thickBot="1" x14ac:dyDescent="0.25">
      <c r="A7" s="255"/>
      <c r="B7" s="185">
        <f t="shared" si="1"/>
        <v>43623</v>
      </c>
      <c r="C7" s="186"/>
      <c r="D7" s="177"/>
      <c r="E7" s="178"/>
      <c r="F7" s="178"/>
      <c r="G7" s="179"/>
      <c r="H7" s="187">
        <f t="shared" si="2"/>
        <v>0</v>
      </c>
      <c r="I7" s="188">
        <f t="shared" si="0"/>
        <v>0</v>
      </c>
      <c r="J7" s="189">
        <f t="shared" si="3"/>
        <v>0</v>
      </c>
      <c r="K7" s="183">
        <f t="shared" ca="1" si="4"/>
        <v>0</v>
      </c>
      <c r="L7" s="73">
        <f ca="1">(WEEKDAY(B7)=1)*SUM(OFFSET(H7,,,-MIN(ROWS($3:7),7)))</f>
        <v>0</v>
      </c>
      <c r="M7" s="68">
        <f t="shared" ca="1" si="5"/>
        <v>0</v>
      </c>
      <c r="N7" s="69">
        <f t="shared" ca="1" si="6"/>
        <v>0</v>
      </c>
      <c r="O7" s="74">
        <f t="shared" ca="1" si="7"/>
        <v>0</v>
      </c>
      <c r="P7" s="133"/>
      <c r="Q7" s="18" t="s">
        <v>51</v>
      </c>
      <c r="R7" s="19">
        <v>0.29166666666666669</v>
      </c>
    </row>
    <row r="8" spans="1:18" ht="16.5" thickTop="1" thickBot="1" x14ac:dyDescent="0.25">
      <c r="A8" s="255"/>
      <c r="B8" s="185">
        <f t="shared" si="1"/>
        <v>43624</v>
      </c>
      <c r="C8" s="186"/>
      <c r="D8" s="200"/>
      <c r="E8" s="201"/>
      <c r="F8" s="201"/>
      <c r="G8" s="247"/>
      <c r="H8" s="191">
        <f t="shared" si="2"/>
        <v>0</v>
      </c>
      <c r="I8" s="192">
        <f t="shared" si="0"/>
        <v>0</v>
      </c>
      <c r="J8" s="193">
        <f t="shared" si="3"/>
        <v>0</v>
      </c>
      <c r="K8" s="194">
        <f t="shared" ca="1" si="4"/>
        <v>0</v>
      </c>
      <c r="L8" s="79">
        <f ca="1">(WEEKDAY(B8)=1)*SUM(OFFSET(H8,,,-MIN(ROWS($3:8),7)))</f>
        <v>0</v>
      </c>
      <c r="M8" s="80">
        <f t="shared" ca="1" si="5"/>
        <v>0</v>
      </c>
      <c r="N8" s="81">
        <f t="shared" ca="1" si="6"/>
        <v>0</v>
      </c>
      <c r="O8" s="82">
        <f t="shared" ca="1" si="7"/>
        <v>0</v>
      </c>
      <c r="P8" s="134" t="str">
        <f>IF(H8&lt;&gt;0,"ASTREINTE","")</f>
        <v/>
      </c>
      <c r="Q8" s="10"/>
    </row>
    <row r="9" spans="1:18" ht="16.5" thickTop="1" thickBot="1" x14ac:dyDescent="0.3">
      <c r="A9" s="255"/>
      <c r="B9" s="196">
        <f t="shared" si="1"/>
        <v>43625</v>
      </c>
      <c r="C9" s="197"/>
      <c r="D9" s="206"/>
      <c r="E9" s="207"/>
      <c r="F9" s="207"/>
      <c r="G9" s="248"/>
      <c r="H9" s="246">
        <f t="shared" si="2"/>
        <v>0</v>
      </c>
      <c r="I9" s="242">
        <f t="shared" si="0"/>
        <v>0</v>
      </c>
      <c r="J9" s="243">
        <f t="shared" si="3"/>
        <v>0</v>
      </c>
      <c r="K9" s="244">
        <f t="shared" ca="1" si="4"/>
        <v>0</v>
      </c>
      <c r="L9" s="86">
        <f ca="1">(WEEKDAY(B9)=1)*SUM(OFFSET(H9,,,-MIN(ROWS($3:9),7)))</f>
        <v>0</v>
      </c>
      <c r="M9" s="87">
        <f t="shared" ca="1" si="5"/>
        <v>0</v>
      </c>
      <c r="N9" s="88">
        <f t="shared" ca="1" si="6"/>
        <v>0</v>
      </c>
      <c r="O9" s="89">
        <f t="shared" ca="1" si="7"/>
        <v>0</v>
      </c>
      <c r="P9" s="135" t="str">
        <f>IF(H9&lt;&gt;0,"ASTREINTE","")</f>
        <v/>
      </c>
    </row>
    <row r="10" spans="1:18" ht="15.75" thickTop="1" x14ac:dyDescent="0.25">
      <c r="A10" s="255"/>
      <c r="B10" s="175">
        <f t="shared" si="1"/>
        <v>43626</v>
      </c>
      <c r="C10" s="176"/>
      <c r="D10" s="177"/>
      <c r="E10" s="178"/>
      <c r="F10" s="178"/>
      <c r="G10" s="249"/>
      <c r="H10" s="187">
        <f t="shared" si="2"/>
        <v>0</v>
      </c>
      <c r="I10" s="188">
        <f t="shared" si="0"/>
        <v>0</v>
      </c>
      <c r="J10" s="189">
        <f t="shared" si="3"/>
        <v>0</v>
      </c>
      <c r="K10" s="183">
        <f t="shared" ca="1" si="4"/>
        <v>0</v>
      </c>
      <c r="L10" s="59">
        <f ca="1">(WEEKDAY(B10)=1)*SUM(OFFSET(H10,,,-MIN(ROWS($3:10),7)))</f>
        <v>0</v>
      </c>
      <c r="M10" s="68">
        <f t="shared" ca="1" si="5"/>
        <v>0</v>
      </c>
      <c r="N10" s="69">
        <f t="shared" ca="1" si="6"/>
        <v>0</v>
      </c>
      <c r="O10" s="74">
        <f t="shared" ca="1" si="7"/>
        <v>0</v>
      </c>
      <c r="P10" s="136"/>
    </row>
    <row r="11" spans="1:18" ht="15" x14ac:dyDescent="0.25">
      <c r="A11" s="255"/>
      <c r="B11" s="185">
        <f t="shared" si="1"/>
        <v>43627</v>
      </c>
      <c r="C11" s="186"/>
      <c r="D11" s="200"/>
      <c r="E11" s="201"/>
      <c r="F11" s="201"/>
      <c r="G11" s="202"/>
      <c r="H11" s="187">
        <f t="shared" si="2"/>
        <v>0</v>
      </c>
      <c r="I11" s="188">
        <f t="shared" si="0"/>
        <v>0</v>
      </c>
      <c r="J11" s="189">
        <f t="shared" si="3"/>
        <v>0</v>
      </c>
      <c r="K11" s="183">
        <f t="shared" ca="1" si="4"/>
        <v>0</v>
      </c>
      <c r="L11" s="73">
        <f ca="1">(WEEKDAY(B11)=1)*SUM(OFFSET(H11,,,-MIN(ROWS($3:11),7)))</f>
        <v>0</v>
      </c>
      <c r="M11" s="68">
        <f t="shared" ca="1" si="5"/>
        <v>0</v>
      </c>
      <c r="N11" s="69">
        <f t="shared" ca="1" si="6"/>
        <v>0</v>
      </c>
      <c r="O11" s="74">
        <f t="shared" ca="1" si="7"/>
        <v>0</v>
      </c>
      <c r="P11" s="136"/>
    </row>
    <row r="12" spans="1:18" ht="15" x14ac:dyDescent="0.25">
      <c r="A12" s="255"/>
      <c r="B12" s="185">
        <f t="shared" si="1"/>
        <v>43628</v>
      </c>
      <c r="C12" s="186"/>
      <c r="D12" s="200"/>
      <c r="E12" s="201"/>
      <c r="F12" s="201"/>
      <c r="G12" s="202"/>
      <c r="H12" s="187">
        <f t="shared" si="2"/>
        <v>0</v>
      </c>
      <c r="I12" s="188">
        <f t="shared" si="0"/>
        <v>0</v>
      </c>
      <c r="J12" s="189">
        <f t="shared" si="3"/>
        <v>0</v>
      </c>
      <c r="K12" s="183">
        <f t="shared" ca="1" si="4"/>
        <v>0</v>
      </c>
      <c r="L12" s="73">
        <f ca="1">(WEEKDAY(B12)=1)*SUM(OFFSET(H12,,,-MIN(ROWS($3:12),7)))</f>
        <v>0</v>
      </c>
      <c r="M12" s="68">
        <f t="shared" ca="1" si="5"/>
        <v>0</v>
      </c>
      <c r="N12" s="69">
        <f t="shared" ca="1" si="6"/>
        <v>0</v>
      </c>
      <c r="O12" s="74">
        <f t="shared" ca="1" si="7"/>
        <v>0</v>
      </c>
      <c r="P12" s="136"/>
    </row>
    <row r="13" spans="1:18" ht="15" x14ac:dyDescent="0.25">
      <c r="A13" s="255"/>
      <c r="B13" s="185">
        <f t="shared" si="1"/>
        <v>43629</v>
      </c>
      <c r="C13" s="186"/>
      <c r="D13" s="200"/>
      <c r="E13" s="201"/>
      <c r="F13" s="201"/>
      <c r="G13" s="202"/>
      <c r="H13" s="187">
        <f t="shared" si="2"/>
        <v>0</v>
      </c>
      <c r="I13" s="188">
        <f t="shared" si="0"/>
        <v>0</v>
      </c>
      <c r="J13" s="189">
        <f t="shared" si="3"/>
        <v>0</v>
      </c>
      <c r="K13" s="183">
        <f t="shared" ca="1" si="4"/>
        <v>0</v>
      </c>
      <c r="L13" s="73">
        <f ca="1">(WEEKDAY(B13)=1)*SUM(OFFSET(H13,,,-MIN(ROWS($3:13),7)))</f>
        <v>0</v>
      </c>
      <c r="M13" s="68">
        <f t="shared" ca="1" si="5"/>
        <v>0</v>
      </c>
      <c r="N13" s="69">
        <f t="shared" ca="1" si="6"/>
        <v>0</v>
      </c>
      <c r="O13" s="74">
        <f t="shared" ca="1" si="7"/>
        <v>0</v>
      </c>
      <c r="P13" s="136"/>
    </row>
    <row r="14" spans="1:18" ht="15" x14ac:dyDescent="0.25">
      <c r="A14" s="255"/>
      <c r="B14" s="185">
        <f t="shared" si="1"/>
        <v>43630</v>
      </c>
      <c r="C14" s="186"/>
      <c r="D14" s="200"/>
      <c r="E14" s="201"/>
      <c r="F14" s="201"/>
      <c r="G14" s="202"/>
      <c r="H14" s="187">
        <f t="shared" si="2"/>
        <v>0</v>
      </c>
      <c r="I14" s="188">
        <f t="shared" si="0"/>
        <v>0</v>
      </c>
      <c r="J14" s="189">
        <f t="shared" si="3"/>
        <v>0</v>
      </c>
      <c r="K14" s="183">
        <f t="shared" ca="1" si="4"/>
        <v>0</v>
      </c>
      <c r="L14" s="73">
        <f ca="1">(WEEKDAY(B14)=1)*SUM(OFFSET(H14,,,-MIN(ROWS($3:14),7)))</f>
        <v>0</v>
      </c>
      <c r="M14" s="68">
        <f t="shared" ca="1" si="5"/>
        <v>0</v>
      </c>
      <c r="N14" s="69">
        <f t="shared" ca="1" si="6"/>
        <v>0</v>
      </c>
      <c r="O14" s="74">
        <f t="shared" ca="1" si="7"/>
        <v>0</v>
      </c>
      <c r="P14" s="136"/>
    </row>
    <row r="15" spans="1:18" ht="15.75" thickBot="1" x14ac:dyDescent="0.3">
      <c r="A15" s="255"/>
      <c r="B15" s="185">
        <f t="shared" si="1"/>
        <v>43631</v>
      </c>
      <c r="C15" s="190"/>
      <c r="D15" s="203"/>
      <c r="E15" s="204"/>
      <c r="F15" s="204"/>
      <c r="G15" s="205"/>
      <c r="H15" s="191">
        <f t="shared" si="2"/>
        <v>0</v>
      </c>
      <c r="I15" s="192">
        <f t="shared" si="0"/>
        <v>0</v>
      </c>
      <c r="J15" s="193">
        <f t="shared" si="3"/>
        <v>0</v>
      </c>
      <c r="K15" s="194">
        <f t="shared" ca="1" si="4"/>
        <v>0</v>
      </c>
      <c r="L15" s="79">
        <f ca="1">(WEEKDAY(B15)=1)*SUM(OFFSET(H15,,,-MIN(ROWS($3:15),7)))</f>
        <v>0</v>
      </c>
      <c r="M15" s="80">
        <f t="shared" ca="1" si="5"/>
        <v>0</v>
      </c>
      <c r="N15" s="81">
        <f t="shared" ca="1" si="6"/>
        <v>0</v>
      </c>
      <c r="O15" s="82">
        <f t="shared" ca="1" si="7"/>
        <v>0</v>
      </c>
      <c r="P15" s="135" t="str">
        <f>IF(H15&lt;&gt;0,"ASTREINTE","")</f>
        <v/>
      </c>
    </row>
    <row r="16" spans="1:18" ht="16.5" thickTop="1" thickBot="1" x14ac:dyDescent="0.3">
      <c r="A16" s="255"/>
      <c r="B16" s="196">
        <f t="shared" si="1"/>
        <v>43632</v>
      </c>
      <c r="C16" s="197"/>
      <c r="D16" s="206"/>
      <c r="E16" s="207"/>
      <c r="F16" s="207"/>
      <c r="G16" s="208"/>
      <c r="H16" s="241">
        <f t="shared" si="2"/>
        <v>0</v>
      </c>
      <c r="I16" s="242">
        <f t="shared" si="0"/>
        <v>0</v>
      </c>
      <c r="J16" s="243">
        <f t="shared" si="3"/>
        <v>0</v>
      </c>
      <c r="K16" s="244">
        <f t="shared" ca="1" si="4"/>
        <v>0</v>
      </c>
      <c r="L16" s="86">
        <f ca="1">(WEEKDAY(B16)=1)*SUM(OFFSET(H16,,,-MIN(ROWS($3:16),7)))</f>
        <v>0</v>
      </c>
      <c r="M16" s="87">
        <f t="shared" ca="1" si="5"/>
        <v>0</v>
      </c>
      <c r="N16" s="88">
        <f t="shared" ca="1" si="6"/>
        <v>0</v>
      </c>
      <c r="O16" s="89">
        <f t="shared" ca="1" si="7"/>
        <v>0</v>
      </c>
      <c r="P16" s="135" t="str">
        <f>IF(H16&lt;&gt;0,"ASTREINTE","")</f>
        <v/>
      </c>
    </row>
    <row r="17" spans="1:16" ht="15.75" thickTop="1" x14ac:dyDescent="0.25">
      <c r="A17" s="38"/>
      <c r="B17" s="175">
        <f t="shared" si="1"/>
        <v>43633</v>
      </c>
      <c r="C17" s="210"/>
      <c r="D17" s="211"/>
      <c r="E17" s="212"/>
      <c r="F17" s="212"/>
      <c r="G17" s="213"/>
      <c r="H17" s="187">
        <f t="shared" si="2"/>
        <v>0</v>
      </c>
      <c r="I17" s="188">
        <f t="shared" si="0"/>
        <v>0</v>
      </c>
      <c r="J17" s="189">
        <f t="shared" si="3"/>
        <v>0</v>
      </c>
      <c r="K17" s="183">
        <f t="shared" ca="1" si="4"/>
        <v>0</v>
      </c>
      <c r="L17" s="59">
        <f ca="1">(WEEKDAY(B17)=1)*SUM(OFFSET(H17,,,-MIN(ROWS($3:17),7)))</f>
        <v>0</v>
      </c>
      <c r="M17" s="68">
        <f t="shared" ca="1" si="5"/>
        <v>0</v>
      </c>
      <c r="N17" s="69">
        <f t="shared" ca="1" si="6"/>
        <v>0</v>
      </c>
      <c r="O17" s="74">
        <f t="shared" ca="1" si="7"/>
        <v>0</v>
      </c>
      <c r="P17" s="136"/>
    </row>
    <row r="18" spans="1:16" ht="15" x14ac:dyDescent="0.25">
      <c r="A18" s="38"/>
      <c r="B18" s="185">
        <f t="shared" si="1"/>
        <v>43634</v>
      </c>
      <c r="C18" s="190"/>
      <c r="D18" s="203"/>
      <c r="E18" s="204"/>
      <c r="F18" s="204"/>
      <c r="G18" s="205"/>
      <c r="H18" s="187">
        <f t="shared" si="2"/>
        <v>0</v>
      </c>
      <c r="I18" s="188">
        <f t="shared" si="0"/>
        <v>0</v>
      </c>
      <c r="J18" s="189">
        <f t="shared" si="3"/>
        <v>0</v>
      </c>
      <c r="K18" s="183">
        <f t="shared" ca="1" si="4"/>
        <v>0</v>
      </c>
      <c r="L18" s="73">
        <f ca="1">(WEEKDAY(B18)=1)*SUM(OFFSET(H18,,,-MIN(ROWS($3:18),7)))</f>
        <v>0</v>
      </c>
      <c r="M18" s="68">
        <f t="shared" ca="1" si="5"/>
        <v>0</v>
      </c>
      <c r="N18" s="69">
        <f t="shared" ca="1" si="6"/>
        <v>0</v>
      </c>
      <c r="O18" s="74">
        <f t="shared" ca="1" si="7"/>
        <v>0</v>
      </c>
      <c r="P18" s="136"/>
    </row>
    <row r="19" spans="1:16" ht="15" x14ac:dyDescent="0.25">
      <c r="A19" s="38"/>
      <c r="B19" s="185">
        <f t="shared" si="1"/>
        <v>43635</v>
      </c>
      <c r="C19" s="190"/>
      <c r="D19" s="203"/>
      <c r="E19" s="204"/>
      <c r="F19" s="204"/>
      <c r="G19" s="205"/>
      <c r="H19" s="187">
        <f t="shared" si="2"/>
        <v>0</v>
      </c>
      <c r="I19" s="188">
        <f t="shared" si="0"/>
        <v>0</v>
      </c>
      <c r="J19" s="189">
        <f t="shared" si="3"/>
        <v>0</v>
      </c>
      <c r="K19" s="183">
        <f t="shared" ca="1" si="4"/>
        <v>0</v>
      </c>
      <c r="L19" s="73">
        <f ca="1">(WEEKDAY(B19)=1)*SUM(OFFSET(H19,,,-MIN(ROWS($3:19),7)))</f>
        <v>0</v>
      </c>
      <c r="M19" s="68">
        <f t="shared" ca="1" si="5"/>
        <v>0</v>
      </c>
      <c r="N19" s="69">
        <f t="shared" ca="1" si="6"/>
        <v>0</v>
      </c>
      <c r="O19" s="74">
        <f t="shared" ca="1" si="7"/>
        <v>0</v>
      </c>
      <c r="P19" s="136"/>
    </row>
    <row r="20" spans="1:16" ht="15" x14ac:dyDescent="0.25">
      <c r="A20" s="38"/>
      <c r="B20" s="185">
        <f t="shared" si="1"/>
        <v>43636</v>
      </c>
      <c r="C20" s="190"/>
      <c r="D20" s="203"/>
      <c r="E20" s="204"/>
      <c r="F20" s="204"/>
      <c r="G20" s="205"/>
      <c r="H20" s="187">
        <f t="shared" si="2"/>
        <v>0</v>
      </c>
      <c r="I20" s="188">
        <f t="shared" si="0"/>
        <v>0</v>
      </c>
      <c r="J20" s="189">
        <f t="shared" si="3"/>
        <v>0</v>
      </c>
      <c r="K20" s="183">
        <f t="shared" ca="1" si="4"/>
        <v>0</v>
      </c>
      <c r="L20" s="73">
        <f ca="1">(WEEKDAY(B20)=1)*SUM(OFFSET(H20,,,-MIN(ROWS($3:20),7)))</f>
        <v>0</v>
      </c>
      <c r="M20" s="68">
        <f t="shared" ca="1" si="5"/>
        <v>0</v>
      </c>
      <c r="N20" s="69">
        <f t="shared" ca="1" si="6"/>
        <v>0</v>
      </c>
      <c r="O20" s="74">
        <f t="shared" ca="1" si="7"/>
        <v>0</v>
      </c>
      <c r="P20" s="136"/>
    </row>
    <row r="21" spans="1:16" ht="15" x14ac:dyDescent="0.25">
      <c r="A21" s="38"/>
      <c r="B21" s="185">
        <f t="shared" si="1"/>
        <v>43637</v>
      </c>
      <c r="C21" s="190"/>
      <c r="D21" s="203"/>
      <c r="E21" s="204"/>
      <c r="F21" s="204"/>
      <c r="G21" s="205"/>
      <c r="H21" s="187">
        <f t="shared" si="2"/>
        <v>0</v>
      </c>
      <c r="I21" s="188">
        <f t="shared" si="0"/>
        <v>0</v>
      </c>
      <c r="J21" s="189">
        <f t="shared" si="3"/>
        <v>0</v>
      </c>
      <c r="K21" s="183">
        <f t="shared" ca="1" si="4"/>
        <v>0</v>
      </c>
      <c r="L21" s="73">
        <f ca="1">(WEEKDAY(B21)=1)*SUM(OFFSET(H21,,,-MIN(ROWS($3:21),7)))</f>
        <v>0</v>
      </c>
      <c r="M21" s="68">
        <f t="shared" ca="1" si="5"/>
        <v>0</v>
      </c>
      <c r="N21" s="69">
        <f t="shared" ca="1" si="6"/>
        <v>0</v>
      </c>
      <c r="O21" s="74">
        <f t="shared" ca="1" si="7"/>
        <v>0</v>
      </c>
      <c r="P21" s="136"/>
    </row>
    <row r="22" spans="1:16" ht="15.75" thickBot="1" x14ac:dyDescent="0.3">
      <c r="A22" s="38"/>
      <c r="B22" s="185">
        <f t="shared" si="1"/>
        <v>43638</v>
      </c>
      <c r="C22" s="190"/>
      <c r="D22" s="203"/>
      <c r="E22" s="204"/>
      <c r="F22" s="204"/>
      <c r="G22" s="205"/>
      <c r="H22" s="191">
        <f t="shared" si="2"/>
        <v>0</v>
      </c>
      <c r="I22" s="192">
        <f t="shared" si="0"/>
        <v>0</v>
      </c>
      <c r="J22" s="193">
        <f t="shared" si="3"/>
        <v>0</v>
      </c>
      <c r="K22" s="194">
        <f t="shared" ca="1" si="4"/>
        <v>0</v>
      </c>
      <c r="L22" s="79">
        <f ca="1">(WEEKDAY(B22)=1)*SUM(OFFSET(H22,,,-MIN(ROWS($3:22),7)))</f>
        <v>0</v>
      </c>
      <c r="M22" s="80">
        <f t="shared" ca="1" si="5"/>
        <v>0</v>
      </c>
      <c r="N22" s="81">
        <f t="shared" ca="1" si="6"/>
        <v>0</v>
      </c>
      <c r="O22" s="82">
        <f t="shared" ca="1" si="7"/>
        <v>0</v>
      </c>
      <c r="P22" s="135" t="str">
        <f>IF(H22&lt;&gt;0,"ASTREINTE","")</f>
        <v/>
      </c>
    </row>
    <row r="23" spans="1:16" ht="16.5" thickTop="1" thickBot="1" x14ac:dyDescent="0.3">
      <c r="A23" s="38"/>
      <c r="B23" s="196">
        <f t="shared" si="1"/>
        <v>43639</v>
      </c>
      <c r="C23" s="197"/>
      <c r="D23" s="198"/>
      <c r="E23" s="199"/>
      <c r="F23" s="199"/>
      <c r="G23" s="217"/>
      <c r="H23" s="241">
        <f t="shared" si="2"/>
        <v>0</v>
      </c>
      <c r="I23" s="242">
        <f t="shared" si="0"/>
        <v>0</v>
      </c>
      <c r="J23" s="243">
        <f t="shared" si="3"/>
        <v>0</v>
      </c>
      <c r="K23" s="245">
        <f t="shared" ca="1" si="4"/>
        <v>0</v>
      </c>
      <c r="L23" s="86">
        <f ca="1">(WEEKDAY(B23)=1)*SUM(OFFSET(H23,,,-MIN(ROWS($3:23),7)))</f>
        <v>0</v>
      </c>
      <c r="M23" s="87">
        <f t="shared" ca="1" si="5"/>
        <v>0</v>
      </c>
      <c r="N23" s="88">
        <f t="shared" ca="1" si="6"/>
        <v>0</v>
      </c>
      <c r="O23" s="89">
        <f t="shared" ca="1" si="7"/>
        <v>0</v>
      </c>
      <c r="P23" s="135" t="str">
        <f>IF(H23&lt;&gt;0,"ASTREINTE","")</f>
        <v/>
      </c>
    </row>
    <row r="24" spans="1:16" ht="15.75" thickTop="1" x14ac:dyDescent="0.25">
      <c r="A24" s="38"/>
      <c r="B24" s="175">
        <f t="shared" si="1"/>
        <v>43640</v>
      </c>
      <c r="C24" s="210"/>
      <c r="D24" s="218"/>
      <c r="E24" s="219"/>
      <c r="F24" s="219"/>
      <c r="G24" s="220"/>
      <c r="H24" s="187">
        <f t="shared" si="2"/>
        <v>0</v>
      </c>
      <c r="I24" s="188">
        <f t="shared" si="0"/>
        <v>0</v>
      </c>
      <c r="J24" s="189">
        <f t="shared" si="3"/>
        <v>0</v>
      </c>
      <c r="K24" s="183">
        <f t="shared" ca="1" si="4"/>
        <v>0</v>
      </c>
      <c r="L24" s="59">
        <f ca="1">(WEEKDAY(B24)=1)*SUM(OFFSET(H24,,,-MIN(ROWS($3:24),7)))</f>
        <v>0</v>
      </c>
      <c r="M24" s="68">
        <f t="shared" ca="1" si="5"/>
        <v>0</v>
      </c>
      <c r="N24" s="69">
        <f t="shared" ca="1" si="6"/>
        <v>0</v>
      </c>
      <c r="O24" s="74">
        <f t="shared" ca="1" si="7"/>
        <v>0</v>
      </c>
      <c r="P24" s="136"/>
    </row>
    <row r="25" spans="1:16" ht="15" x14ac:dyDescent="0.25">
      <c r="A25" s="38"/>
      <c r="B25" s="185">
        <f t="shared" si="1"/>
        <v>43641</v>
      </c>
      <c r="C25" s="190"/>
      <c r="D25" s="214"/>
      <c r="E25" s="215"/>
      <c r="F25" s="215"/>
      <c r="G25" s="216"/>
      <c r="H25" s="187">
        <f t="shared" si="2"/>
        <v>0</v>
      </c>
      <c r="I25" s="188">
        <f t="shared" si="0"/>
        <v>0</v>
      </c>
      <c r="J25" s="189">
        <f t="shared" si="3"/>
        <v>0</v>
      </c>
      <c r="K25" s="183">
        <f t="shared" ca="1" si="4"/>
        <v>0</v>
      </c>
      <c r="L25" s="73">
        <f ca="1">(WEEKDAY(B25)=1)*SUM(OFFSET(H25,,,-MIN(ROWS($3:25),7)))</f>
        <v>0</v>
      </c>
      <c r="M25" s="68">
        <f t="shared" ca="1" si="5"/>
        <v>0</v>
      </c>
      <c r="N25" s="69">
        <f t="shared" ca="1" si="6"/>
        <v>0</v>
      </c>
      <c r="O25" s="74">
        <f t="shared" ca="1" si="7"/>
        <v>0</v>
      </c>
      <c r="P25" s="136"/>
    </row>
    <row r="26" spans="1:16" ht="15" x14ac:dyDescent="0.25">
      <c r="A26" s="38"/>
      <c r="B26" s="185">
        <f t="shared" si="1"/>
        <v>43642</v>
      </c>
      <c r="C26" s="190"/>
      <c r="D26" s="214"/>
      <c r="E26" s="215"/>
      <c r="F26" s="215"/>
      <c r="G26" s="216"/>
      <c r="H26" s="187">
        <f t="shared" si="2"/>
        <v>0</v>
      </c>
      <c r="I26" s="188">
        <f t="shared" si="0"/>
        <v>0</v>
      </c>
      <c r="J26" s="189">
        <f t="shared" si="3"/>
        <v>0</v>
      </c>
      <c r="K26" s="183">
        <f t="shared" ca="1" si="4"/>
        <v>0</v>
      </c>
      <c r="L26" s="73">
        <f ca="1">(WEEKDAY(B26)=1)*SUM(OFFSET(H26,,,-MIN(ROWS($3:26),7)))</f>
        <v>0</v>
      </c>
      <c r="M26" s="68">
        <f t="shared" ca="1" si="5"/>
        <v>0</v>
      </c>
      <c r="N26" s="69">
        <f t="shared" ca="1" si="6"/>
        <v>0</v>
      </c>
      <c r="O26" s="74">
        <f t="shared" ca="1" si="7"/>
        <v>0</v>
      </c>
      <c r="P26" s="136"/>
    </row>
    <row r="27" spans="1:16" ht="15" x14ac:dyDescent="0.25">
      <c r="A27" s="38"/>
      <c r="B27" s="185">
        <f t="shared" si="1"/>
        <v>43643</v>
      </c>
      <c r="C27" s="190"/>
      <c r="D27" s="214"/>
      <c r="E27" s="215"/>
      <c r="F27" s="215"/>
      <c r="G27" s="216"/>
      <c r="H27" s="187">
        <f t="shared" si="2"/>
        <v>0</v>
      </c>
      <c r="I27" s="188">
        <f t="shared" si="0"/>
        <v>0</v>
      </c>
      <c r="J27" s="189">
        <f t="shared" si="3"/>
        <v>0</v>
      </c>
      <c r="K27" s="183">
        <f t="shared" ca="1" si="4"/>
        <v>0</v>
      </c>
      <c r="L27" s="73">
        <f ca="1">(WEEKDAY(B27)=1)*SUM(OFFSET(H27,,,-MIN(ROWS($3:27),7)))</f>
        <v>0</v>
      </c>
      <c r="M27" s="68">
        <f t="shared" ca="1" si="5"/>
        <v>0</v>
      </c>
      <c r="N27" s="69">
        <f t="shared" ca="1" si="6"/>
        <v>0</v>
      </c>
      <c r="O27" s="74">
        <f t="shared" ca="1" si="7"/>
        <v>0</v>
      </c>
      <c r="P27" s="136"/>
    </row>
    <row r="28" spans="1:16" ht="15" x14ac:dyDescent="0.25">
      <c r="A28" s="38"/>
      <c r="B28" s="185">
        <f t="shared" si="1"/>
        <v>43644</v>
      </c>
      <c r="C28" s="190"/>
      <c r="D28" s="214"/>
      <c r="E28" s="215"/>
      <c r="F28" s="215"/>
      <c r="G28" s="216"/>
      <c r="H28" s="187">
        <f t="shared" si="2"/>
        <v>0</v>
      </c>
      <c r="I28" s="188">
        <f t="shared" si="0"/>
        <v>0</v>
      </c>
      <c r="J28" s="189">
        <f t="shared" si="3"/>
        <v>0</v>
      </c>
      <c r="K28" s="183">
        <f t="shared" ca="1" si="4"/>
        <v>0</v>
      </c>
      <c r="L28" s="73">
        <f ca="1">(WEEKDAY(B28)=1)*SUM(OFFSET(H28,,,-MIN(ROWS($3:28),7)))</f>
        <v>0</v>
      </c>
      <c r="M28" s="68">
        <f t="shared" ca="1" si="5"/>
        <v>0</v>
      </c>
      <c r="N28" s="69">
        <f t="shared" ca="1" si="6"/>
        <v>0</v>
      </c>
      <c r="O28" s="74">
        <f t="shared" ca="1" si="7"/>
        <v>0</v>
      </c>
      <c r="P28" s="136"/>
    </row>
    <row r="29" spans="1:16" ht="15.75" thickBot="1" x14ac:dyDescent="0.3">
      <c r="A29" s="38"/>
      <c r="B29" s="185">
        <f t="shared" si="1"/>
        <v>43645</v>
      </c>
      <c r="C29" s="190"/>
      <c r="D29" s="214"/>
      <c r="E29" s="215"/>
      <c r="F29" s="215"/>
      <c r="G29" s="216"/>
      <c r="H29" s="191">
        <f t="shared" si="2"/>
        <v>0</v>
      </c>
      <c r="I29" s="192">
        <f t="shared" si="0"/>
        <v>0</v>
      </c>
      <c r="J29" s="193">
        <f t="shared" si="3"/>
        <v>0</v>
      </c>
      <c r="K29" s="194">
        <f t="shared" ca="1" si="4"/>
        <v>0</v>
      </c>
      <c r="L29" s="79">
        <f ca="1">(WEEKDAY(B29)=1)*SUM(OFFSET(H29,,,-MIN(ROWS($3:29),7)))</f>
        <v>0</v>
      </c>
      <c r="M29" s="80">
        <f t="shared" ca="1" si="5"/>
        <v>0</v>
      </c>
      <c r="N29" s="81">
        <f t="shared" ca="1" si="6"/>
        <v>0</v>
      </c>
      <c r="O29" s="82">
        <f t="shared" ca="1" si="7"/>
        <v>0</v>
      </c>
      <c r="P29" s="135" t="str">
        <f>IF(H29&lt;&gt;0,"ASTREINTE","")</f>
        <v/>
      </c>
    </row>
    <row r="30" spans="1:16" ht="16.5" thickTop="1" thickBot="1" x14ac:dyDescent="0.3">
      <c r="A30" s="38"/>
      <c r="B30" s="196">
        <f t="shared" si="1"/>
        <v>43646</v>
      </c>
      <c r="C30" s="197"/>
      <c r="D30" s="198"/>
      <c r="E30" s="199"/>
      <c r="F30" s="199"/>
      <c r="G30" s="217"/>
      <c r="H30" s="241">
        <f t="shared" si="2"/>
        <v>0</v>
      </c>
      <c r="I30" s="242">
        <f t="shared" si="0"/>
        <v>0</v>
      </c>
      <c r="J30" s="243">
        <f t="shared" si="3"/>
        <v>0</v>
      </c>
      <c r="K30" s="245">
        <f t="shared" ca="1" si="4"/>
        <v>0</v>
      </c>
      <c r="L30" s="86">
        <f ca="1">(WEEKDAY(B30)=1)*SUM(OFFSET(H30,,,-MIN(ROWS($3:30),7)))</f>
        <v>0</v>
      </c>
      <c r="M30" s="87">
        <f t="shared" ca="1" si="5"/>
        <v>0</v>
      </c>
      <c r="N30" s="88">
        <f t="shared" ca="1" si="6"/>
        <v>0</v>
      </c>
      <c r="O30" s="89">
        <f t="shared" ca="1" si="7"/>
        <v>0</v>
      </c>
      <c r="P30" s="135" t="str">
        <f>IF(H30&lt;&gt;0,"ASTREINTE","")</f>
        <v/>
      </c>
    </row>
    <row r="31" spans="1:16" ht="15.75" thickTop="1" x14ac:dyDescent="0.25">
      <c r="A31" s="38"/>
      <c r="B31" s="175">
        <f t="shared" si="1"/>
        <v>43647</v>
      </c>
      <c r="C31" s="210"/>
      <c r="D31" s="218"/>
      <c r="E31" s="219"/>
      <c r="F31" s="219"/>
      <c r="G31" s="220"/>
      <c r="H31" s="187">
        <f t="shared" si="2"/>
        <v>0</v>
      </c>
      <c r="I31" s="188">
        <f t="shared" si="0"/>
        <v>0</v>
      </c>
      <c r="J31" s="189">
        <f t="shared" si="3"/>
        <v>0</v>
      </c>
      <c r="K31" s="183">
        <f t="shared" ca="1" si="4"/>
        <v>0</v>
      </c>
      <c r="L31" s="59">
        <f ca="1">(WEEKDAY(B31)=1)*SUM(OFFSET(H31,,,-MIN(ROWS($3:31),7)))</f>
        <v>0</v>
      </c>
      <c r="M31" s="68">
        <f t="shared" ca="1" si="5"/>
        <v>0</v>
      </c>
      <c r="N31" s="69">
        <f t="shared" ca="1" si="6"/>
        <v>0</v>
      </c>
      <c r="O31" s="74">
        <f t="shared" ca="1" si="7"/>
        <v>0</v>
      </c>
      <c r="P31" s="135"/>
    </row>
    <row r="32" spans="1:16" ht="15" x14ac:dyDescent="0.25">
      <c r="A32" s="38"/>
      <c r="B32" s="185">
        <f t="shared" si="1"/>
        <v>43648</v>
      </c>
      <c r="C32" s="190"/>
      <c r="D32" s="214"/>
      <c r="E32" s="215"/>
      <c r="F32" s="215"/>
      <c r="G32" s="216"/>
      <c r="H32" s="187">
        <f t="shared" si="2"/>
        <v>0</v>
      </c>
      <c r="I32" s="188">
        <f t="shared" si="0"/>
        <v>0</v>
      </c>
      <c r="J32" s="189">
        <f t="shared" si="3"/>
        <v>0</v>
      </c>
      <c r="K32" s="183">
        <f t="shared" ca="1" si="4"/>
        <v>0</v>
      </c>
      <c r="L32" s="73">
        <f ca="1">(WEEKDAY(B32)=1)*SUM(OFFSET(H32,,,-MIN(ROWS($3:32),7)))</f>
        <v>0</v>
      </c>
      <c r="M32" s="68">
        <f t="shared" ca="1" si="5"/>
        <v>0</v>
      </c>
      <c r="N32" s="69">
        <f t="shared" ca="1" si="6"/>
        <v>0</v>
      </c>
      <c r="O32" s="74">
        <f t="shared" ca="1" si="7"/>
        <v>0</v>
      </c>
      <c r="P32" s="136"/>
    </row>
    <row r="33" spans="1:16" ht="15" x14ac:dyDescent="0.25">
      <c r="A33" s="38"/>
      <c r="B33" s="185">
        <f t="shared" si="1"/>
        <v>43649</v>
      </c>
      <c r="C33" s="190"/>
      <c r="D33" s="214"/>
      <c r="E33" s="215"/>
      <c r="F33" s="215"/>
      <c r="G33" s="216"/>
      <c r="H33" s="187">
        <f t="shared" si="2"/>
        <v>0</v>
      </c>
      <c r="I33" s="188">
        <f t="shared" si="0"/>
        <v>0</v>
      </c>
      <c r="J33" s="189">
        <f t="shared" si="3"/>
        <v>0</v>
      </c>
      <c r="K33" s="183">
        <f t="shared" ca="1" si="4"/>
        <v>0</v>
      </c>
      <c r="L33" s="73">
        <f ca="1">(WEEKDAY(B33)=1)*SUM(OFFSET(H33,,,-MIN(ROWS($3:33),7)))</f>
        <v>0</v>
      </c>
      <c r="M33" s="68">
        <f t="shared" ca="1" si="5"/>
        <v>0</v>
      </c>
      <c r="N33" s="69">
        <f t="shared" ca="1" si="6"/>
        <v>0</v>
      </c>
      <c r="O33" s="74">
        <f t="shared" ca="1" si="7"/>
        <v>0</v>
      </c>
      <c r="P33" s="136"/>
    </row>
    <row r="34" spans="1:16" ht="15" x14ac:dyDescent="0.25">
      <c r="A34" s="38"/>
      <c r="B34" s="185">
        <f t="shared" si="1"/>
        <v>43650</v>
      </c>
      <c r="C34" s="190"/>
      <c r="D34" s="214"/>
      <c r="E34" s="215"/>
      <c r="F34" s="215"/>
      <c r="G34" s="216"/>
      <c r="H34" s="187">
        <f t="shared" si="2"/>
        <v>0</v>
      </c>
      <c r="I34" s="188">
        <f t="shared" si="0"/>
        <v>0</v>
      </c>
      <c r="J34" s="189">
        <f t="shared" si="3"/>
        <v>0</v>
      </c>
      <c r="K34" s="183">
        <f t="shared" ca="1" si="4"/>
        <v>0</v>
      </c>
      <c r="L34" s="73">
        <f ca="1">(WEEKDAY(B34)=1)*SUM(OFFSET(H34,,,-MIN(ROWS($3:34),7)))</f>
        <v>0</v>
      </c>
      <c r="M34" s="68">
        <f t="shared" ca="1" si="5"/>
        <v>0</v>
      </c>
      <c r="N34" s="69">
        <f t="shared" ca="1" si="6"/>
        <v>0</v>
      </c>
      <c r="O34" s="74">
        <f t="shared" ca="1" si="7"/>
        <v>0</v>
      </c>
      <c r="P34" s="136"/>
    </row>
    <row r="35" spans="1:16" ht="15" x14ac:dyDescent="0.25">
      <c r="A35" s="38"/>
      <c r="B35" s="185">
        <f t="shared" si="1"/>
        <v>43651</v>
      </c>
      <c r="C35" s="190"/>
      <c r="D35" s="214"/>
      <c r="E35" s="215"/>
      <c r="F35" s="215"/>
      <c r="G35" s="216"/>
      <c r="H35" s="187">
        <f t="shared" si="2"/>
        <v>0</v>
      </c>
      <c r="I35" s="188">
        <f t="shared" si="0"/>
        <v>0</v>
      </c>
      <c r="J35" s="189">
        <f t="shared" si="3"/>
        <v>0</v>
      </c>
      <c r="K35" s="183">
        <f t="shared" ca="1" si="4"/>
        <v>0</v>
      </c>
      <c r="L35" s="73">
        <f ca="1">(WEEKDAY(B35)=1)*SUM(OFFSET(H35,,,-MIN(ROWS($3:35),7)))</f>
        <v>0</v>
      </c>
      <c r="M35" s="68">
        <f t="shared" ca="1" si="5"/>
        <v>0</v>
      </c>
      <c r="N35" s="69">
        <f t="shared" ca="1" si="6"/>
        <v>0</v>
      </c>
      <c r="O35" s="74">
        <f t="shared" ca="1" si="7"/>
        <v>0</v>
      </c>
      <c r="P35" s="136"/>
    </row>
    <row r="36" spans="1:16" ht="15.75" thickBot="1" x14ac:dyDescent="0.3">
      <c r="A36" s="38"/>
      <c r="B36" s="185">
        <f t="shared" si="1"/>
        <v>43652</v>
      </c>
      <c r="C36" s="190"/>
      <c r="D36" s="214"/>
      <c r="E36" s="215"/>
      <c r="F36" s="215"/>
      <c r="G36" s="216"/>
      <c r="H36" s="191">
        <f t="shared" si="2"/>
        <v>0</v>
      </c>
      <c r="I36" s="192">
        <f t="shared" si="0"/>
        <v>0</v>
      </c>
      <c r="J36" s="193">
        <f t="shared" si="3"/>
        <v>0</v>
      </c>
      <c r="K36" s="194">
        <f t="shared" ca="1" si="4"/>
        <v>0</v>
      </c>
      <c r="L36" s="79">
        <f ca="1">(WEEKDAY(B36)=1)*SUM(OFFSET(H36,,,-MIN(ROWS($3:36),7)))</f>
        <v>0</v>
      </c>
      <c r="M36" s="80">
        <f t="shared" ca="1" si="5"/>
        <v>0</v>
      </c>
      <c r="N36" s="81">
        <f t="shared" ca="1" si="6"/>
        <v>0</v>
      </c>
      <c r="O36" s="99">
        <f t="shared" ca="1" si="7"/>
        <v>0</v>
      </c>
      <c r="P36" s="135" t="str">
        <f>IF(H36&lt;&gt;0,"ASTREINTE","")</f>
        <v/>
      </c>
    </row>
    <row r="37" spans="1:16" ht="16.5" thickTop="1" thickBot="1" x14ac:dyDescent="0.3">
      <c r="A37" s="38"/>
      <c r="B37" s="221">
        <f t="shared" si="1"/>
        <v>43653</v>
      </c>
      <c r="C37" s="190"/>
      <c r="D37" s="214"/>
      <c r="E37" s="215"/>
      <c r="F37" s="215"/>
      <c r="G37" s="216"/>
      <c r="H37" s="241">
        <f t="shared" si="2"/>
        <v>0</v>
      </c>
      <c r="I37" s="242">
        <f t="shared" si="0"/>
        <v>0</v>
      </c>
      <c r="J37" s="243">
        <f t="shared" si="3"/>
        <v>0</v>
      </c>
      <c r="K37" s="245">
        <f t="shared" ca="1" si="4"/>
        <v>0</v>
      </c>
      <c r="L37" s="86">
        <f ca="1">(WEEKDAY(B37)=1)*SUM(OFFSET(H37,,,-MIN(ROWS($3:37),7)))</f>
        <v>0</v>
      </c>
      <c r="M37" s="87">
        <f t="shared" ca="1" si="5"/>
        <v>0</v>
      </c>
      <c r="N37" s="88">
        <f t="shared" ca="1" si="6"/>
        <v>0</v>
      </c>
      <c r="O37" s="89">
        <f t="shared" ca="1" si="7"/>
        <v>0</v>
      </c>
      <c r="P37" s="135" t="str">
        <f>IF(H37&lt;&gt;0,"ASTREINTE","")</f>
        <v/>
      </c>
    </row>
    <row r="38" spans="1:16" ht="16.5" thickTop="1" thickBot="1" x14ac:dyDescent="0.3">
      <c r="A38" s="38"/>
      <c r="B38" s="22" t="s">
        <v>12</v>
      </c>
      <c r="C38" s="100"/>
      <c r="D38" s="100"/>
      <c r="E38" s="100"/>
      <c r="F38" s="100"/>
      <c r="G38" s="100"/>
      <c r="H38" s="101">
        <f t="shared" ref="H38:O38" si="8">SUM(H3:H37)</f>
        <v>0</v>
      </c>
      <c r="I38" s="101">
        <f t="shared" si="8"/>
        <v>0</v>
      </c>
      <c r="J38" s="101">
        <f t="shared" si="8"/>
        <v>0</v>
      </c>
      <c r="K38" s="170">
        <f ca="1">SUMIFS(K3:K37,C3:C37,"")</f>
        <v>0</v>
      </c>
      <c r="L38" s="102">
        <f ca="1">SUM(L3:L37)</f>
        <v>0</v>
      </c>
      <c r="M38" s="102">
        <f t="shared" ca="1" si="8"/>
        <v>0</v>
      </c>
      <c r="N38" s="102">
        <f t="shared" ca="1" si="8"/>
        <v>0</v>
      </c>
      <c r="O38" s="103">
        <f t="shared" ca="1" si="8"/>
        <v>0</v>
      </c>
      <c r="P38" s="137"/>
    </row>
    <row r="39" spans="1:16" ht="14.25" thickTop="1" thickBot="1" x14ac:dyDescent="0.3">
      <c r="A39" s="39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39"/>
      <c r="B40" s="11" t="s">
        <v>13</v>
      </c>
      <c r="C40" s="26"/>
      <c r="D40" s="27"/>
      <c r="E40" s="27"/>
      <c r="F40" s="27"/>
      <c r="G40" s="27"/>
      <c r="H40" s="12">
        <f>H38</f>
        <v>0</v>
      </c>
      <c r="I40" s="250">
        <f>SUM(I38:J38)</f>
        <v>0</v>
      </c>
      <c r="J40" s="251"/>
      <c r="K40" s="28"/>
      <c r="L40" s="12">
        <f ca="1">L38</f>
        <v>0</v>
      </c>
      <c r="M40" s="250">
        <f ca="1">SUM(M38:O38)</f>
        <v>0</v>
      </c>
      <c r="N40" s="252"/>
      <c r="O40" s="253"/>
    </row>
    <row r="41" spans="1:16" ht="13.5" thickTop="1" x14ac:dyDescent="0.25"/>
  </sheetData>
  <mergeCells count="3">
    <mergeCell ref="A3:A16"/>
    <mergeCell ref="I40:J40"/>
    <mergeCell ref="M40:O40"/>
  </mergeCells>
  <conditionalFormatting sqref="A1">
    <cfRule type="expression" dxfId="51" priority="8">
      <formula>WEEKDAY($B1)=1</formula>
    </cfRule>
  </conditionalFormatting>
  <conditionalFormatting sqref="B31:K37">
    <cfRule type="expression" dxfId="50" priority="6">
      <formula>MONTH($B$34)&lt;&gt;MONTH($B$22)</formula>
    </cfRule>
  </conditionalFormatting>
  <conditionalFormatting sqref="B3:K37">
    <cfRule type="expression" dxfId="49" priority="7">
      <formula>WEEKDAY($B3)=1</formula>
    </cfRule>
  </conditionalFormatting>
  <conditionalFormatting sqref="C3:C11 C13:C15 C20:C29 C17:C18 C31:C37">
    <cfRule type="expression" dxfId="48" priority="5">
      <formula>AND(COUNTIF(Fer,B3)=0,C3&lt;&gt;"")</formula>
    </cfRule>
  </conditionalFormatting>
  <conditionalFormatting sqref="B3:C15 B17:C29 B31:C37">
    <cfRule type="expression" dxfId="47" priority="4">
      <formula>COUNTIF(Fer,$B3)</formula>
    </cfRule>
  </conditionalFormatting>
  <conditionalFormatting sqref="B3:K15 B17:K29 B31:K37">
    <cfRule type="expression" dxfId="46" priority="3">
      <formula>NOT(MOD(ROW(),2))</formula>
    </cfRule>
  </conditionalFormatting>
  <conditionalFormatting sqref="P3:P37">
    <cfRule type="expression" dxfId="45" priority="2">
      <formula>WEEKDAY($B3)=1</formula>
    </cfRule>
  </conditionalFormatting>
  <conditionalFormatting sqref="B3:P37">
    <cfRule type="expression" dxfId="44" priority="1">
      <formula>$P3="CONGE"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8" r:id="rId4" name="Button 4">
              <controlPr defaultSize="0" print="0" autoFill="0" autoPict="0" macro="[0]!_xludf.Clear">
                <anchor moveWithCells="1" sizeWithCells="1">
                  <from>
                    <xdr:col>15</xdr:col>
                    <xdr:colOff>47625</xdr:colOff>
                    <xdr:row>0</xdr:row>
                    <xdr:rowOff>38100</xdr:rowOff>
                  </from>
                  <to>
                    <xdr:col>15</xdr:col>
                    <xdr:colOff>714375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R41"/>
  <sheetViews>
    <sheetView tabSelected="1" zoomScale="98" zoomScaleNormal="98" workbookViewId="0">
      <pane xSplit="1" ySplit="2" topLeftCell="B3" activePane="bottomRight" state="frozen"/>
      <selection activeCell="P17" sqref="P17"/>
      <selection pane="topRight" activeCell="P17" sqref="P17"/>
      <selection pane="bottomLeft" activeCell="P17" sqref="P17"/>
      <selection pane="bottomRight" activeCell="R16" sqref="R16"/>
    </sheetView>
  </sheetViews>
  <sheetFormatPr baseColWidth="10" defaultColWidth="11.42578125" defaultRowHeight="12.75" x14ac:dyDescent="0.25"/>
  <cols>
    <col min="1" max="1" width="10.7109375" style="240" bestFit="1" customWidth="1"/>
    <col min="2" max="2" width="18.28515625" style="222" customWidth="1"/>
    <col min="3" max="15" width="11.42578125" style="222" customWidth="1"/>
    <col min="16" max="16" width="11.5703125" style="222" customWidth="1"/>
    <col min="17" max="18" width="9.85546875" style="222" customWidth="1"/>
    <col min="19" max="16384" width="11.42578125" style="222"/>
  </cols>
  <sheetData>
    <row r="1" spans="1:18" ht="39" customHeight="1" thickTop="1" thickBot="1" x14ac:dyDescent="0.3">
      <c r="A1" s="184"/>
      <c r="B1" s="29" t="s">
        <v>31</v>
      </c>
      <c r="C1" s="30" t="s">
        <v>29</v>
      </c>
      <c r="D1" s="115">
        <f ca="1">N38/"1:"</f>
        <v>0</v>
      </c>
      <c r="E1" s="31"/>
      <c r="F1" s="30" t="s">
        <v>30</v>
      </c>
      <c r="G1" s="116">
        <f ca="1">O38/"1:"</f>
        <v>0</v>
      </c>
      <c r="H1" s="31"/>
      <c r="I1" s="32" t="s">
        <v>32</v>
      </c>
      <c r="J1" s="32"/>
      <c r="K1" s="117">
        <f>J38/"1:"</f>
        <v>0</v>
      </c>
      <c r="L1" s="31"/>
      <c r="M1" s="32" t="s">
        <v>33</v>
      </c>
      <c r="N1" s="33"/>
      <c r="O1" s="118">
        <f ca="1">K38/"1:"</f>
        <v>0</v>
      </c>
    </row>
    <row r="2" spans="1:18" ht="40.5" customHeight="1" thickTop="1" thickBot="1" x14ac:dyDescent="0.3">
      <c r="A2" s="223">
        <v>43617</v>
      </c>
      <c r="B2" s="41" t="s">
        <v>0</v>
      </c>
      <c r="C2" s="42" t="s">
        <v>1</v>
      </c>
      <c r="D2" s="43" t="s">
        <v>34</v>
      </c>
      <c r="E2" s="44" t="s">
        <v>35</v>
      </c>
      <c r="F2" s="44" t="s">
        <v>36</v>
      </c>
      <c r="G2" s="53" t="s">
        <v>37</v>
      </c>
      <c r="H2" s="54" t="s">
        <v>2</v>
      </c>
      <c r="I2" s="51" t="str">
        <f>"Dont
H Jour
("&amp;TEXT(HJ,"hh")&amp;" à "&amp;TEXT(HN,"hh")&amp;")"</f>
        <v>Dont
H Jour
(07 à 20)</v>
      </c>
      <c r="J2" s="45" t="str">
        <f>"Dont
H Nuit
("&amp;TEXT(HN,"hh")&amp;" à "&amp;TEXT(HJ,"hh")&amp;")"</f>
        <v>Dont
H Nuit
(20 à 07)</v>
      </c>
      <c r="K2" s="52" t="s">
        <v>3</v>
      </c>
      <c r="L2" s="50" t="s">
        <v>4</v>
      </c>
      <c r="M2" s="43" t="s">
        <v>5</v>
      </c>
      <c r="N2" s="44" t="s">
        <v>6</v>
      </c>
      <c r="O2" s="46" t="s">
        <v>7</v>
      </c>
      <c r="P2" s="46" t="s">
        <v>52</v>
      </c>
    </row>
    <row r="3" spans="1:18" s="174" customFormat="1" ht="15.75" thickTop="1" x14ac:dyDescent="0.2">
      <c r="A3" s="254" t="str">
        <f ca="1">MID(CELL("filename",A1),FIND("]",CELL("filename",A1))+1,32)</f>
        <v>PATRICK</v>
      </c>
      <c r="B3" s="175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76"/>
      <c r="D3" s="177"/>
      <c r="E3" s="178"/>
      <c r="F3" s="178"/>
      <c r="G3" s="179"/>
      <c r="H3" s="180">
        <f>MAX(MOD(($E3+$G3-$D3-$F3),1),C3*HF)</f>
        <v>0</v>
      </c>
      <c r="I3" s="181">
        <f t="shared" ref="I3:I37" si="0">$H3-$J3</f>
        <v>0</v>
      </c>
      <c r="J3" s="182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83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67">
        <f ca="1">(WEEKDAY(B3)=1)*SUM(OFFSET(H3,,,-MIN(ROWS($3:3),7)))</f>
        <v>0</v>
      </c>
      <c r="M3" s="68">
        <f ca="1">(WEEKDAY(B3)=1)*MIN(HS_1,L3)</f>
        <v>0</v>
      </c>
      <c r="N3" s="69">
        <f ca="1">(WEEKDAY(B3)=1)*MIN(HS_2-HS_1,L3-M3)</f>
        <v>0</v>
      </c>
      <c r="O3" s="70">
        <f ca="1">(WEEKDAY(B3)=1)*L3-M3-N3</f>
        <v>0</v>
      </c>
      <c r="P3" s="132"/>
      <c r="Q3" s="13" t="s">
        <v>8</v>
      </c>
      <c r="R3" s="14">
        <v>0.29166666666666669</v>
      </c>
    </row>
    <row r="4" spans="1:18" s="174" customFormat="1" ht="15" x14ac:dyDescent="0.2">
      <c r="A4" s="255"/>
      <c r="B4" s="185">
        <f t="shared" ref="B4:B37" si="1">B3+1</f>
        <v>43620</v>
      </c>
      <c r="C4" s="186"/>
      <c r="D4" s="177"/>
      <c r="E4" s="178"/>
      <c r="F4" s="178"/>
      <c r="G4" s="179"/>
      <c r="H4" s="187">
        <f t="shared" ref="H4:H37" si="2">MAX(MOD(($E4+$G4-$D4-$F4),1),C4*HF)</f>
        <v>0</v>
      </c>
      <c r="I4" s="188">
        <f t="shared" si="0"/>
        <v>0</v>
      </c>
      <c r="J4" s="189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3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73">
        <f ca="1">(WEEKDAY(B4)=1)*SUM(OFFSET(H4,,,-MIN(ROWS($3:4),7)))</f>
        <v>0</v>
      </c>
      <c r="M4" s="68">
        <f t="shared" ref="M4:M37" ca="1" si="5">(WEEKDAY(B4)=1)*MIN(HS_1,L4)</f>
        <v>0</v>
      </c>
      <c r="N4" s="69">
        <f t="shared" ref="N4:N37" ca="1" si="6">(WEEKDAY(B4)=1)*MIN(HS_2-HS_1,L4-M4)</f>
        <v>0</v>
      </c>
      <c r="O4" s="74">
        <f t="shared" ref="O4:O37" ca="1" si="7">(WEEKDAY(B4)=1)*L4-M4-N4</f>
        <v>0</v>
      </c>
      <c r="P4" s="133"/>
      <c r="Q4" s="15" t="s">
        <v>9</v>
      </c>
      <c r="R4" s="16">
        <v>0.83333333333333337</v>
      </c>
    </row>
    <row r="5" spans="1:18" s="174" customFormat="1" ht="15" x14ac:dyDescent="0.2">
      <c r="A5" s="255"/>
      <c r="B5" s="185">
        <f t="shared" si="1"/>
        <v>43621</v>
      </c>
      <c r="C5" s="190"/>
      <c r="D5" s="177"/>
      <c r="E5" s="178"/>
      <c r="F5" s="178"/>
      <c r="G5" s="179"/>
      <c r="H5" s="187">
        <f t="shared" si="2"/>
        <v>0</v>
      </c>
      <c r="I5" s="188">
        <f t="shared" si="0"/>
        <v>0</v>
      </c>
      <c r="J5" s="189">
        <f t="shared" si="3"/>
        <v>0</v>
      </c>
      <c r="K5" s="183">
        <f t="shared" ca="1" si="4"/>
        <v>0</v>
      </c>
      <c r="L5" s="73">
        <f ca="1">(WEEKDAY(B5)=1)*SUM(OFFSET(H5,,,-MIN(ROWS($3:5),7)))</f>
        <v>0</v>
      </c>
      <c r="M5" s="68">
        <f t="shared" ca="1" si="5"/>
        <v>0</v>
      </c>
      <c r="N5" s="75">
        <f t="shared" ca="1" si="6"/>
        <v>0</v>
      </c>
      <c r="O5" s="74">
        <f t="shared" ca="1" si="7"/>
        <v>0</v>
      </c>
      <c r="P5" s="133"/>
      <c r="Q5" s="15" t="s">
        <v>10</v>
      </c>
      <c r="R5" s="17">
        <f>RIGHT(M2,2)/24</f>
        <v>1.4583333333333333</v>
      </c>
    </row>
    <row r="6" spans="1:18" s="174" customFormat="1" ht="15" x14ac:dyDescent="0.2">
      <c r="A6" s="255"/>
      <c r="B6" s="185">
        <f t="shared" si="1"/>
        <v>43622</v>
      </c>
      <c r="C6" s="186"/>
      <c r="D6" s="177"/>
      <c r="E6" s="178"/>
      <c r="F6" s="178"/>
      <c r="G6" s="179"/>
      <c r="H6" s="187">
        <f t="shared" si="2"/>
        <v>0</v>
      </c>
      <c r="I6" s="188">
        <f t="shared" si="0"/>
        <v>0</v>
      </c>
      <c r="J6" s="189">
        <f t="shared" si="3"/>
        <v>0</v>
      </c>
      <c r="K6" s="183">
        <f t="shared" ca="1" si="4"/>
        <v>0</v>
      </c>
      <c r="L6" s="73">
        <f ca="1">(WEEKDAY(B6)=1)*SUM(OFFSET(H6,,,-MIN(ROWS($3:6),7)))</f>
        <v>0</v>
      </c>
      <c r="M6" s="68">
        <f t="shared" ca="1" si="5"/>
        <v>0</v>
      </c>
      <c r="N6" s="69">
        <f t="shared" ca="1" si="6"/>
        <v>0</v>
      </c>
      <c r="O6" s="74">
        <f t="shared" ca="1" si="7"/>
        <v>0</v>
      </c>
      <c r="P6" s="133"/>
      <c r="Q6" s="15" t="s">
        <v>11</v>
      </c>
      <c r="R6" s="17">
        <f>RIGHT(N2,2)/24</f>
        <v>1.7916666666666667</v>
      </c>
    </row>
    <row r="7" spans="1:18" s="174" customFormat="1" ht="15.75" thickBot="1" x14ac:dyDescent="0.25">
      <c r="A7" s="255"/>
      <c r="B7" s="185">
        <f t="shared" si="1"/>
        <v>43623</v>
      </c>
      <c r="C7" s="186"/>
      <c r="D7" s="177"/>
      <c r="E7" s="178"/>
      <c r="F7" s="178"/>
      <c r="G7" s="179"/>
      <c r="H7" s="187">
        <f t="shared" si="2"/>
        <v>0</v>
      </c>
      <c r="I7" s="188">
        <f t="shared" si="0"/>
        <v>0</v>
      </c>
      <c r="J7" s="189">
        <f t="shared" si="3"/>
        <v>0</v>
      </c>
      <c r="K7" s="183">
        <f t="shared" ca="1" si="4"/>
        <v>0</v>
      </c>
      <c r="L7" s="73">
        <f ca="1">(WEEKDAY(B7)=1)*SUM(OFFSET(H7,,,-MIN(ROWS($3:7),7)))</f>
        <v>0</v>
      </c>
      <c r="M7" s="68">
        <f t="shared" ca="1" si="5"/>
        <v>0</v>
      </c>
      <c r="N7" s="69">
        <f t="shared" ca="1" si="6"/>
        <v>0</v>
      </c>
      <c r="O7" s="74">
        <f t="shared" ca="1" si="7"/>
        <v>0</v>
      </c>
      <c r="P7" s="133"/>
      <c r="Q7" s="18" t="s">
        <v>51</v>
      </c>
      <c r="R7" s="19">
        <v>0.29166666666666669</v>
      </c>
    </row>
    <row r="8" spans="1:18" s="174" customFormat="1" ht="16.5" thickTop="1" thickBot="1" x14ac:dyDescent="0.25">
      <c r="A8" s="255"/>
      <c r="B8" s="185">
        <f t="shared" si="1"/>
        <v>43624</v>
      </c>
      <c r="C8" s="186"/>
      <c r="D8" s="200"/>
      <c r="E8" s="201"/>
      <c r="F8" s="201"/>
      <c r="G8" s="247"/>
      <c r="H8" s="191">
        <f t="shared" si="2"/>
        <v>0</v>
      </c>
      <c r="I8" s="192">
        <f t="shared" si="0"/>
        <v>0</v>
      </c>
      <c r="J8" s="193">
        <f t="shared" si="3"/>
        <v>0</v>
      </c>
      <c r="K8" s="194">
        <f t="shared" ca="1" si="4"/>
        <v>0</v>
      </c>
      <c r="L8" s="79">
        <f ca="1">(WEEKDAY(B8)=1)*SUM(OFFSET(H8,,,-MIN(ROWS($3:8),7)))</f>
        <v>0</v>
      </c>
      <c r="M8" s="80">
        <f t="shared" ca="1" si="5"/>
        <v>0</v>
      </c>
      <c r="N8" s="81">
        <f t="shared" ca="1" si="6"/>
        <v>0</v>
      </c>
      <c r="O8" s="82">
        <f t="shared" ca="1" si="7"/>
        <v>0</v>
      </c>
      <c r="P8" s="134" t="str">
        <f>IF(H8&lt;&gt;0,"ASTREINTE","")</f>
        <v/>
      </c>
      <c r="Q8" s="195"/>
    </row>
    <row r="9" spans="1:18" s="174" customFormat="1" ht="16.5" thickTop="1" thickBot="1" x14ac:dyDescent="0.3">
      <c r="A9" s="255"/>
      <c r="B9" s="196">
        <f t="shared" si="1"/>
        <v>43625</v>
      </c>
      <c r="C9" s="197"/>
      <c r="D9" s="206"/>
      <c r="E9" s="207"/>
      <c r="F9" s="207"/>
      <c r="G9" s="248"/>
      <c r="H9" s="246">
        <f t="shared" si="2"/>
        <v>0</v>
      </c>
      <c r="I9" s="242">
        <f t="shared" si="0"/>
        <v>0</v>
      </c>
      <c r="J9" s="243">
        <f t="shared" si="3"/>
        <v>0</v>
      </c>
      <c r="K9" s="244">
        <f t="shared" ca="1" si="4"/>
        <v>0</v>
      </c>
      <c r="L9" s="86">
        <f ca="1">(WEEKDAY(B9)=1)*SUM(OFFSET(H9,,,-MIN(ROWS($3:9),7)))</f>
        <v>0</v>
      </c>
      <c r="M9" s="87">
        <f t="shared" ca="1" si="5"/>
        <v>0</v>
      </c>
      <c r="N9" s="88">
        <f t="shared" ca="1" si="6"/>
        <v>0</v>
      </c>
      <c r="O9" s="89">
        <f t="shared" ca="1" si="7"/>
        <v>0</v>
      </c>
      <c r="P9" s="135" t="str">
        <f>IF(H9&lt;&gt;0,"ASTREINTE","")</f>
        <v/>
      </c>
    </row>
    <row r="10" spans="1:18" s="174" customFormat="1" ht="15.75" thickTop="1" x14ac:dyDescent="0.25">
      <c r="A10" s="255"/>
      <c r="B10" s="175">
        <f t="shared" si="1"/>
        <v>43626</v>
      </c>
      <c r="C10" s="176"/>
      <c r="D10" s="177"/>
      <c r="E10" s="178"/>
      <c r="F10" s="178"/>
      <c r="G10" s="249"/>
      <c r="H10" s="187">
        <f t="shared" si="2"/>
        <v>0</v>
      </c>
      <c r="I10" s="188">
        <f t="shared" si="0"/>
        <v>0</v>
      </c>
      <c r="J10" s="189">
        <f t="shared" si="3"/>
        <v>0</v>
      </c>
      <c r="K10" s="183">
        <f t="shared" ca="1" si="4"/>
        <v>0</v>
      </c>
      <c r="L10" s="59">
        <f ca="1">(WEEKDAY(B10)=1)*SUM(OFFSET(H10,,,-MIN(ROWS($3:10),7)))</f>
        <v>0</v>
      </c>
      <c r="M10" s="68">
        <f t="shared" ca="1" si="5"/>
        <v>0</v>
      </c>
      <c r="N10" s="69">
        <f t="shared" ca="1" si="6"/>
        <v>0</v>
      </c>
      <c r="O10" s="74">
        <f t="shared" ca="1" si="7"/>
        <v>0</v>
      </c>
      <c r="P10" s="136"/>
    </row>
    <row r="11" spans="1:18" s="174" customFormat="1" ht="15" x14ac:dyDescent="0.25">
      <c r="A11" s="255"/>
      <c r="B11" s="185">
        <f t="shared" si="1"/>
        <v>43627</v>
      </c>
      <c r="C11" s="186"/>
      <c r="D11" s="200"/>
      <c r="E11" s="201"/>
      <c r="F11" s="201"/>
      <c r="G11" s="202"/>
      <c r="H11" s="187">
        <f t="shared" si="2"/>
        <v>0</v>
      </c>
      <c r="I11" s="188">
        <f t="shared" si="0"/>
        <v>0</v>
      </c>
      <c r="J11" s="189">
        <f t="shared" si="3"/>
        <v>0</v>
      </c>
      <c r="K11" s="183">
        <f t="shared" ca="1" si="4"/>
        <v>0</v>
      </c>
      <c r="L11" s="73">
        <f ca="1">(WEEKDAY(B11)=1)*SUM(OFFSET(H11,,,-MIN(ROWS($3:11),7)))</f>
        <v>0</v>
      </c>
      <c r="M11" s="68">
        <f t="shared" ca="1" si="5"/>
        <v>0</v>
      </c>
      <c r="N11" s="69">
        <f t="shared" ca="1" si="6"/>
        <v>0</v>
      </c>
      <c r="O11" s="74">
        <f t="shared" ca="1" si="7"/>
        <v>0</v>
      </c>
      <c r="P11" s="136"/>
    </row>
    <row r="12" spans="1:18" s="174" customFormat="1" ht="15" x14ac:dyDescent="0.25">
      <c r="A12" s="255"/>
      <c r="B12" s="185">
        <f t="shared" si="1"/>
        <v>43628</v>
      </c>
      <c r="C12" s="186"/>
      <c r="D12" s="200"/>
      <c r="E12" s="201"/>
      <c r="F12" s="201"/>
      <c r="G12" s="202"/>
      <c r="H12" s="187">
        <f t="shared" si="2"/>
        <v>0</v>
      </c>
      <c r="I12" s="188">
        <f t="shared" si="0"/>
        <v>0</v>
      </c>
      <c r="J12" s="189">
        <f t="shared" si="3"/>
        <v>0</v>
      </c>
      <c r="K12" s="183">
        <f t="shared" ca="1" si="4"/>
        <v>0</v>
      </c>
      <c r="L12" s="73">
        <f ca="1">(WEEKDAY(B12)=1)*SUM(OFFSET(H12,,,-MIN(ROWS($3:12),7)))</f>
        <v>0</v>
      </c>
      <c r="M12" s="68">
        <f t="shared" ca="1" si="5"/>
        <v>0</v>
      </c>
      <c r="N12" s="69">
        <f t="shared" ca="1" si="6"/>
        <v>0</v>
      </c>
      <c r="O12" s="74">
        <f t="shared" ca="1" si="7"/>
        <v>0</v>
      </c>
      <c r="P12" s="136"/>
    </row>
    <row r="13" spans="1:18" s="174" customFormat="1" ht="15" x14ac:dyDescent="0.25">
      <c r="A13" s="255"/>
      <c r="B13" s="185">
        <f t="shared" si="1"/>
        <v>43629</v>
      </c>
      <c r="C13" s="186"/>
      <c r="D13" s="200"/>
      <c r="E13" s="201"/>
      <c r="F13" s="201"/>
      <c r="G13" s="202"/>
      <c r="H13" s="187">
        <f t="shared" si="2"/>
        <v>0</v>
      </c>
      <c r="I13" s="188">
        <f t="shared" si="0"/>
        <v>0</v>
      </c>
      <c r="J13" s="189">
        <f t="shared" si="3"/>
        <v>0</v>
      </c>
      <c r="K13" s="183">
        <f t="shared" ca="1" si="4"/>
        <v>0</v>
      </c>
      <c r="L13" s="73">
        <f ca="1">(WEEKDAY(B13)=1)*SUM(OFFSET(H13,,,-MIN(ROWS($3:13),7)))</f>
        <v>0</v>
      </c>
      <c r="M13" s="68">
        <f t="shared" ca="1" si="5"/>
        <v>0</v>
      </c>
      <c r="N13" s="69">
        <f t="shared" ca="1" si="6"/>
        <v>0</v>
      </c>
      <c r="O13" s="74">
        <f t="shared" ca="1" si="7"/>
        <v>0</v>
      </c>
      <c r="P13" s="136"/>
    </row>
    <row r="14" spans="1:18" s="174" customFormat="1" ht="15" x14ac:dyDescent="0.25">
      <c r="A14" s="255"/>
      <c r="B14" s="185">
        <f t="shared" si="1"/>
        <v>43630</v>
      </c>
      <c r="C14" s="186"/>
      <c r="D14" s="200"/>
      <c r="E14" s="201"/>
      <c r="F14" s="201"/>
      <c r="G14" s="202"/>
      <c r="H14" s="187">
        <f t="shared" si="2"/>
        <v>0</v>
      </c>
      <c r="I14" s="188">
        <f t="shared" si="0"/>
        <v>0</v>
      </c>
      <c r="J14" s="189">
        <f t="shared" si="3"/>
        <v>0</v>
      </c>
      <c r="K14" s="183">
        <f t="shared" ca="1" si="4"/>
        <v>0</v>
      </c>
      <c r="L14" s="73">
        <f ca="1">(WEEKDAY(B14)=1)*SUM(OFFSET(H14,,,-MIN(ROWS($3:14),7)))</f>
        <v>0</v>
      </c>
      <c r="M14" s="68">
        <f t="shared" ca="1" si="5"/>
        <v>0</v>
      </c>
      <c r="N14" s="69">
        <f t="shared" ca="1" si="6"/>
        <v>0</v>
      </c>
      <c r="O14" s="74">
        <f t="shared" ca="1" si="7"/>
        <v>0</v>
      </c>
      <c r="P14" s="136"/>
    </row>
    <row r="15" spans="1:18" s="174" customFormat="1" ht="15.75" thickBot="1" x14ac:dyDescent="0.3">
      <c r="A15" s="255"/>
      <c r="B15" s="185">
        <f t="shared" si="1"/>
        <v>43631</v>
      </c>
      <c r="C15" s="190"/>
      <c r="D15" s="203"/>
      <c r="E15" s="204"/>
      <c r="F15" s="204"/>
      <c r="G15" s="205"/>
      <c r="H15" s="191">
        <f t="shared" si="2"/>
        <v>0</v>
      </c>
      <c r="I15" s="192">
        <f t="shared" si="0"/>
        <v>0</v>
      </c>
      <c r="J15" s="193">
        <f t="shared" si="3"/>
        <v>0</v>
      </c>
      <c r="K15" s="194">
        <f t="shared" ca="1" si="4"/>
        <v>0</v>
      </c>
      <c r="L15" s="79">
        <f ca="1">(WEEKDAY(B15)=1)*SUM(OFFSET(H15,,,-MIN(ROWS($3:15),7)))</f>
        <v>0</v>
      </c>
      <c r="M15" s="80">
        <f t="shared" ca="1" si="5"/>
        <v>0</v>
      </c>
      <c r="N15" s="81">
        <f t="shared" ca="1" si="6"/>
        <v>0</v>
      </c>
      <c r="O15" s="82">
        <f t="shared" ca="1" si="7"/>
        <v>0</v>
      </c>
      <c r="P15" s="135" t="str">
        <f>IF(H15&lt;&gt;0,"ASTREINTE","")</f>
        <v/>
      </c>
    </row>
    <row r="16" spans="1:18" s="174" customFormat="1" ht="16.5" thickTop="1" thickBot="1" x14ac:dyDescent="0.3">
      <c r="A16" s="255"/>
      <c r="B16" s="196">
        <f t="shared" si="1"/>
        <v>43632</v>
      </c>
      <c r="C16" s="197"/>
      <c r="D16" s="206"/>
      <c r="E16" s="207"/>
      <c r="F16" s="207"/>
      <c r="G16" s="208"/>
      <c r="H16" s="241">
        <f t="shared" si="2"/>
        <v>0</v>
      </c>
      <c r="I16" s="242">
        <f t="shared" si="0"/>
        <v>0</v>
      </c>
      <c r="J16" s="243">
        <f t="shared" si="3"/>
        <v>0</v>
      </c>
      <c r="K16" s="244">
        <f t="shared" ca="1" si="4"/>
        <v>0</v>
      </c>
      <c r="L16" s="86">
        <f ca="1">(WEEKDAY(B16)=1)*SUM(OFFSET(H16,,,-MIN(ROWS($3:16),7)))</f>
        <v>0</v>
      </c>
      <c r="M16" s="87">
        <f t="shared" ca="1" si="5"/>
        <v>0</v>
      </c>
      <c r="N16" s="88">
        <f t="shared" ca="1" si="6"/>
        <v>0</v>
      </c>
      <c r="O16" s="89">
        <f t="shared" ca="1" si="7"/>
        <v>0</v>
      </c>
      <c r="P16" s="135" t="str">
        <f>IF(H16&lt;&gt;0,"ASTREINTE","")</f>
        <v/>
      </c>
    </row>
    <row r="17" spans="1:16" s="174" customFormat="1" ht="15.75" thickTop="1" x14ac:dyDescent="0.25">
      <c r="A17" s="209"/>
      <c r="B17" s="175">
        <f t="shared" si="1"/>
        <v>43633</v>
      </c>
      <c r="C17" s="210"/>
      <c r="D17" s="211"/>
      <c r="E17" s="212"/>
      <c r="F17" s="212"/>
      <c r="G17" s="213"/>
      <c r="H17" s="187">
        <f t="shared" si="2"/>
        <v>0</v>
      </c>
      <c r="I17" s="188">
        <f t="shared" si="0"/>
        <v>0</v>
      </c>
      <c r="J17" s="189">
        <f t="shared" si="3"/>
        <v>0</v>
      </c>
      <c r="K17" s="183">
        <f t="shared" ca="1" si="4"/>
        <v>0</v>
      </c>
      <c r="L17" s="59">
        <f ca="1">(WEEKDAY(B17)=1)*SUM(OFFSET(H17,,,-MIN(ROWS($3:17),7)))</f>
        <v>0</v>
      </c>
      <c r="M17" s="68">
        <f t="shared" ca="1" si="5"/>
        <v>0</v>
      </c>
      <c r="N17" s="69">
        <f t="shared" ca="1" si="6"/>
        <v>0</v>
      </c>
      <c r="O17" s="74">
        <f t="shared" ca="1" si="7"/>
        <v>0</v>
      </c>
      <c r="P17" s="135"/>
    </row>
    <row r="18" spans="1:16" s="174" customFormat="1" ht="15" x14ac:dyDescent="0.25">
      <c r="A18" s="209"/>
      <c r="B18" s="185">
        <f t="shared" si="1"/>
        <v>43634</v>
      </c>
      <c r="C18" s="190"/>
      <c r="D18" s="203"/>
      <c r="E18" s="204"/>
      <c r="F18" s="204"/>
      <c r="G18" s="205"/>
      <c r="H18" s="187">
        <f t="shared" si="2"/>
        <v>0</v>
      </c>
      <c r="I18" s="188">
        <f t="shared" si="0"/>
        <v>0</v>
      </c>
      <c r="J18" s="189">
        <f t="shared" si="3"/>
        <v>0</v>
      </c>
      <c r="K18" s="183">
        <f t="shared" ca="1" si="4"/>
        <v>0</v>
      </c>
      <c r="L18" s="73">
        <f ca="1">(WEEKDAY(B18)=1)*SUM(OFFSET(H18,,,-MIN(ROWS($3:18),7)))</f>
        <v>0</v>
      </c>
      <c r="M18" s="68">
        <f t="shared" ca="1" si="5"/>
        <v>0</v>
      </c>
      <c r="N18" s="69">
        <f t="shared" ca="1" si="6"/>
        <v>0</v>
      </c>
      <c r="O18" s="74">
        <f t="shared" ca="1" si="7"/>
        <v>0</v>
      </c>
      <c r="P18" s="135"/>
    </row>
    <row r="19" spans="1:16" s="174" customFormat="1" ht="15" x14ac:dyDescent="0.25">
      <c r="A19" s="209"/>
      <c r="B19" s="185">
        <f t="shared" si="1"/>
        <v>43635</v>
      </c>
      <c r="C19" s="190"/>
      <c r="D19" s="203"/>
      <c r="E19" s="204"/>
      <c r="F19" s="204"/>
      <c r="G19" s="205"/>
      <c r="H19" s="187">
        <f t="shared" si="2"/>
        <v>0</v>
      </c>
      <c r="I19" s="188">
        <f t="shared" si="0"/>
        <v>0</v>
      </c>
      <c r="J19" s="189">
        <f t="shared" si="3"/>
        <v>0</v>
      </c>
      <c r="K19" s="183">
        <f t="shared" ca="1" si="4"/>
        <v>0</v>
      </c>
      <c r="L19" s="73">
        <f ca="1">(WEEKDAY(B19)=1)*SUM(OFFSET(H19,,,-MIN(ROWS($3:19),7)))</f>
        <v>0</v>
      </c>
      <c r="M19" s="68">
        <f t="shared" ca="1" si="5"/>
        <v>0</v>
      </c>
      <c r="N19" s="69">
        <f t="shared" ca="1" si="6"/>
        <v>0</v>
      </c>
      <c r="O19" s="74">
        <f t="shared" ca="1" si="7"/>
        <v>0</v>
      </c>
      <c r="P19" s="135"/>
    </row>
    <row r="20" spans="1:16" s="174" customFormat="1" ht="15" x14ac:dyDescent="0.25">
      <c r="A20" s="209"/>
      <c r="B20" s="185">
        <f t="shared" si="1"/>
        <v>43636</v>
      </c>
      <c r="C20" s="190"/>
      <c r="D20" s="203"/>
      <c r="E20" s="204"/>
      <c r="F20" s="204"/>
      <c r="G20" s="205"/>
      <c r="H20" s="187">
        <f t="shared" si="2"/>
        <v>0</v>
      </c>
      <c r="I20" s="188">
        <f t="shared" si="0"/>
        <v>0</v>
      </c>
      <c r="J20" s="189">
        <f t="shared" si="3"/>
        <v>0</v>
      </c>
      <c r="K20" s="183">
        <f t="shared" ca="1" si="4"/>
        <v>0</v>
      </c>
      <c r="L20" s="73">
        <f ca="1">(WEEKDAY(B20)=1)*SUM(OFFSET(H20,,,-MIN(ROWS($3:20),7)))</f>
        <v>0</v>
      </c>
      <c r="M20" s="68">
        <f t="shared" ca="1" si="5"/>
        <v>0</v>
      </c>
      <c r="N20" s="69">
        <f t="shared" ca="1" si="6"/>
        <v>0</v>
      </c>
      <c r="O20" s="74">
        <f t="shared" ca="1" si="7"/>
        <v>0</v>
      </c>
      <c r="P20" s="135"/>
    </row>
    <row r="21" spans="1:16" s="174" customFormat="1" ht="15" x14ac:dyDescent="0.25">
      <c r="A21" s="209"/>
      <c r="B21" s="185">
        <f t="shared" si="1"/>
        <v>43637</v>
      </c>
      <c r="C21" s="190"/>
      <c r="D21" s="203"/>
      <c r="E21" s="204"/>
      <c r="F21" s="204"/>
      <c r="G21" s="205"/>
      <c r="H21" s="187">
        <f t="shared" si="2"/>
        <v>0</v>
      </c>
      <c r="I21" s="188">
        <f t="shared" si="0"/>
        <v>0</v>
      </c>
      <c r="J21" s="189">
        <f t="shared" si="3"/>
        <v>0</v>
      </c>
      <c r="K21" s="183">
        <f t="shared" ca="1" si="4"/>
        <v>0</v>
      </c>
      <c r="L21" s="73">
        <f ca="1">(WEEKDAY(B21)=1)*SUM(OFFSET(H21,,,-MIN(ROWS($3:21),7)))</f>
        <v>0</v>
      </c>
      <c r="M21" s="68">
        <f t="shared" ca="1" si="5"/>
        <v>0</v>
      </c>
      <c r="N21" s="69">
        <f t="shared" ca="1" si="6"/>
        <v>0</v>
      </c>
      <c r="O21" s="74">
        <f t="shared" ca="1" si="7"/>
        <v>0</v>
      </c>
      <c r="P21" s="135"/>
    </row>
    <row r="22" spans="1:16" s="174" customFormat="1" ht="15.75" thickBot="1" x14ac:dyDescent="0.3">
      <c r="A22" s="209"/>
      <c r="B22" s="185">
        <f t="shared" si="1"/>
        <v>43638</v>
      </c>
      <c r="C22" s="190"/>
      <c r="D22" s="203"/>
      <c r="E22" s="204"/>
      <c r="F22" s="204"/>
      <c r="G22" s="205"/>
      <c r="H22" s="191">
        <f t="shared" si="2"/>
        <v>0</v>
      </c>
      <c r="I22" s="192">
        <f t="shared" si="0"/>
        <v>0</v>
      </c>
      <c r="J22" s="193">
        <f t="shared" si="3"/>
        <v>0</v>
      </c>
      <c r="K22" s="194">
        <f t="shared" ca="1" si="4"/>
        <v>0</v>
      </c>
      <c r="L22" s="79">
        <f ca="1">(WEEKDAY(B22)=1)*SUM(OFFSET(H22,,,-MIN(ROWS($3:22),7)))</f>
        <v>0</v>
      </c>
      <c r="M22" s="80">
        <f t="shared" ca="1" si="5"/>
        <v>0</v>
      </c>
      <c r="N22" s="81">
        <f t="shared" ca="1" si="6"/>
        <v>0</v>
      </c>
      <c r="O22" s="82">
        <f t="shared" ca="1" si="7"/>
        <v>0</v>
      </c>
      <c r="P22" s="135"/>
    </row>
    <row r="23" spans="1:16" s="174" customFormat="1" ht="16.5" thickTop="1" thickBot="1" x14ac:dyDescent="0.3">
      <c r="A23" s="209"/>
      <c r="B23" s="196">
        <f t="shared" si="1"/>
        <v>43639</v>
      </c>
      <c r="C23" s="197"/>
      <c r="D23" s="198"/>
      <c r="E23" s="199"/>
      <c r="F23" s="199"/>
      <c r="G23" s="217"/>
      <c r="H23" s="241">
        <f t="shared" si="2"/>
        <v>0</v>
      </c>
      <c r="I23" s="242">
        <f t="shared" si="0"/>
        <v>0</v>
      </c>
      <c r="J23" s="243">
        <f t="shared" si="3"/>
        <v>0</v>
      </c>
      <c r="K23" s="245">
        <f t="shared" ca="1" si="4"/>
        <v>0</v>
      </c>
      <c r="L23" s="86">
        <f ca="1">(WEEKDAY(B23)=1)*SUM(OFFSET(H23,,,-MIN(ROWS($3:23),7)))</f>
        <v>0</v>
      </c>
      <c r="M23" s="87">
        <f t="shared" ca="1" si="5"/>
        <v>0</v>
      </c>
      <c r="N23" s="88">
        <f t="shared" ca="1" si="6"/>
        <v>0</v>
      </c>
      <c r="O23" s="89">
        <f t="shared" ca="1" si="7"/>
        <v>0</v>
      </c>
      <c r="P23" s="135" t="str">
        <f>IF(H23&lt;&gt;0,"ASTREINTE","")</f>
        <v/>
      </c>
    </row>
    <row r="24" spans="1:16" s="174" customFormat="1" ht="15.75" thickTop="1" x14ac:dyDescent="0.25">
      <c r="A24" s="209"/>
      <c r="B24" s="175">
        <f t="shared" si="1"/>
        <v>43640</v>
      </c>
      <c r="C24" s="210"/>
      <c r="D24" s="218"/>
      <c r="E24" s="219"/>
      <c r="F24" s="219"/>
      <c r="G24" s="220"/>
      <c r="H24" s="187">
        <f t="shared" si="2"/>
        <v>0</v>
      </c>
      <c r="I24" s="188">
        <f t="shared" si="0"/>
        <v>0</v>
      </c>
      <c r="J24" s="189">
        <f t="shared" si="3"/>
        <v>0</v>
      </c>
      <c r="K24" s="183">
        <f t="shared" ca="1" si="4"/>
        <v>0</v>
      </c>
      <c r="L24" s="59">
        <f ca="1">(WEEKDAY(B24)=1)*SUM(OFFSET(H24,,,-MIN(ROWS($3:24),7)))</f>
        <v>0</v>
      </c>
      <c r="M24" s="68">
        <f t="shared" ca="1" si="5"/>
        <v>0</v>
      </c>
      <c r="N24" s="69">
        <f t="shared" ca="1" si="6"/>
        <v>0</v>
      </c>
      <c r="O24" s="74">
        <f t="shared" ca="1" si="7"/>
        <v>0</v>
      </c>
      <c r="P24" s="136"/>
    </row>
    <row r="25" spans="1:16" s="174" customFormat="1" ht="15" x14ac:dyDescent="0.25">
      <c r="A25" s="209"/>
      <c r="B25" s="185">
        <f t="shared" si="1"/>
        <v>43641</v>
      </c>
      <c r="C25" s="190"/>
      <c r="D25" s="214"/>
      <c r="E25" s="215"/>
      <c r="F25" s="215"/>
      <c r="G25" s="216"/>
      <c r="H25" s="187">
        <f t="shared" si="2"/>
        <v>0</v>
      </c>
      <c r="I25" s="188">
        <f t="shared" si="0"/>
        <v>0</v>
      </c>
      <c r="J25" s="189">
        <f t="shared" si="3"/>
        <v>0</v>
      </c>
      <c r="K25" s="183">
        <f t="shared" ca="1" si="4"/>
        <v>0</v>
      </c>
      <c r="L25" s="73">
        <f ca="1">(WEEKDAY(B25)=1)*SUM(OFFSET(H25,,,-MIN(ROWS($3:25),7)))</f>
        <v>0</v>
      </c>
      <c r="M25" s="68">
        <f t="shared" ca="1" si="5"/>
        <v>0</v>
      </c>
      <c r="N25" s="69">
        <f t="shared" ca="1" si="6"/>
        <v>0</v>
      </c>
      <c r="O25" s="74">
        <f t="shared" ca="1" si="7"/>
        <v>0</v>
      </c>
      <c r="P25" s="136"/>
    </row>
    <row r="26" spans="1:16" s="174" customFormat="1" ht="15" x14ac:dyDescent="0.25">
      <c r="A26" s="209"/>
      <c r="B26" s="185">
        <f t="shared" si="1"/>
        <v>43642</v>
      </c>
      <c r="C26" s="190"/>
      <c r="D26" s="214"/>
      <c r="E26" s="215"/>
      <c r="F26" s="215"/>
      <c r="G26" s="216"/>
      <c r="H26" s="187">
        <f t="shared" si="2"/>
        <v>0</v>
      </c>
      <c r="I26" s="188">
        <f t="shared" si="0"/>
        <v>0</v>
      </c>
      <c r="J26" s="189">
        <f t="shared" si="3"/>
        <v>0</v>
      </c>
      <c r="K26" s="183">
        <f t="shared" ca="1" si="4"/>
        <v>0</v>
      </c>
      <c r="L26" s="73">
        <f ca="1">(WEEKDAY(B26)=1)*SUM(OFFSET(H26,,,-MIN(ROWS($3:26),7)))</f>
        <v>0</v>
      </c>
      <c r="M26" s="68">
        <f t="shared" ca="1" si="5"/>
        <v>0</v>
      </c>
      <c r="N26" s="69">
        <f t="shared" ca="1" si="6"/>
        <v>0</v>
      </c>
      <c r="O26" s="74">
        <f t="shared" ca="1" si="7"/>
        <v>0</v>
      </c>
      <c r="P26" s="136"/>
    </row>
    <row r="27" spans="1:16" s="174" customFormat="1" ht="15" x14ac:dyDescent="0.25">
      <c r="A27" s="209"/>
      <c r="B27" s="185">
        <f t="shared" si="1"/>
        <v>43643</v>
      </c>
      <c r="C27" s="190"/>
      <c r="D27" s="214"/>
      <c r="E27" s="215"/>
      <c r="F27" s="215"/>
      <c r="G27" s="216"/>
      <c r="H27" s="187">
        <f t="shared" si="2"/>
        <v>0</v>
      </c>
      <c r="I27" s="188">
        <f t="shared" si="0"/>
        <v>0</v>
      </c>
      <c r="J27" s="189">
        <f t="shared" si="3"/>
        <v>0</v>
      </c>
      <c r="K27" s="183">
        <f t="shared" ca="1" si="4"/>
        <v>0</v>
      </c>
      <c r="L27" s="73">
        <f ca="1">(WEEKDAY(B27)=1)*SUM(OFFSET(H27,,,-MIN(ROWS($3:27),7)))</f>
        <v>0</v>
      </c>
      <c r="M27" s="68">
        <f t="shared" ca="1" si="5"/>
        <v>0</v>
      </c>
      <c r="N27" s="69">
        <f t="shared" ca="1" si="6"/>
        <v>0</v>
      </c>
      <c r="O27" s="74">
        <f t="shared" ca="1" si="7"/>
        <v>0</v>
      </c>
      <c r="P27" s="136"/>
    </row>
    <row r="28" spans="1:16" s="174" customFormat="1" ht="15" x14ac:dyDescent="0.25">
      <c r="A28" s="209"/>
      <c r="B28" s="185">
        <f t="shared" si="1"/>
        <v>43644</v>
      </c>
      <c r="C28" s="190"/>
      <c r="D28" s="214"/>
      <c r="E28" s="215"/>
      <c r="F28" s="215"/>
      <c r="G28" s="216"/>
      <c r="H28" s="187">
        <f t="shared" si="2"/>
        <v>0</v>
      </c>
      <c r="I28" s="188">
        <f t="shared" si="0"/>
        <v>0</v>
      </c>
      <c r="J28" s="189">
        <f t="shared" si="3"/>
        <v>0</v>
      </c>
      <c r="K28" s="183">
        <f t="shared" ca="1" si="4"/>
        <v>0</v>
      </c>
      <c r="L28" s="73">
        <f ca="1">(WEEKDAY(B28)=1)*SUM(OFFSET(H28,,,-MIN(ROWS($3:28),7)))</f>
        <v>0</v>
      </c>
      <c r="M28" s="68">
        <f t="shared" ca="1" si="5"/>
        <v>0</v>
      </c>
      <c r="N28" s="69">
        <f t="shared" ca="1" si="6"/>
        <v>0</v>
      </c>
      <c r="O28" s="74">
        <f t="shared" ca="1" si="7"/>
        <v>0</v>
      </c>
      <c r="P28" s="136"/>
    </row>
    <row r="29" spans="1:16" s="174" customFormat="1" ht="15.75" thickBot="1" x14ac:dyDescent="0.3">
      <c r="A29" s="209"/>
      <c r="B29" s="185">
        <f t="shared" si="1"/>
        <v>43645</v>
      </c>
      <c r="C29" s="190"/>
      <c r="D29" s="214"/>
      <c r="E29" s="215"/>
      <c r="F29" s="215"/>
      <c r="G29" s="216"/>
      <c r="H29" s="191">
        <f t="shared" si="2"/>
        <v>0</v>
      </c>
      <c r="I29" s="192">
        <f t="shared" si="0"/>
        <v>0</v>
      </c>
      <c r="J29" s="193">
        <f t="shared" si="3"/>
        <v>0</v>
      </c>
      <c r="K29" s="194">
        <f t="shared" ca="1" si="4"/>
        <v>0</v>
      </c>
      <c r="L29" s="79">
        <f ca="1">(WEEKDAY(B29)=1)*SUM(OFFSET(H29,,,-MIN(ROWS($3:29),7)))</f>
        <v>0</v>
      </c>
      <c r="M29" s="80">
        <f t="shared" ca="1" si="5"/>
        <v>0</v>
      </c>
      <c r="N29" s="81">
        <f t="shared" ca="1" si="6"/>
        <v>0</v>
      </c>
      <c r="O29" s="82">
        <f t="shared" ca="1" si="7"/>
        <v>0</v>
      </c>
      <c r="P29" s="135" t="str">
        <f>IF(H29&lt;&gt;0,"ASTREINTE","")</f>
        <v/>
      </c>
    </row>
    <row r="30" spans="1:16" s="174" customFormat="1" ht="16.5" thickTop="1" thickBot="1" x14ac:dyDescent="0.3">
      <c r="A30" s="209"/>
      <c r="B30" s="196">
        <f t="shared" si="1"/>
        <v>43646</v>
      </c>
      <c r="C30" s="197"/>
      <c r="D30" s="198"/>
      <c r="E30" s="199"/>
      <c r="F30" s="199"/>
      <c r="G30" s="217"/>
      <c r="H30" s="241">
        <f t="shared" si="2"/>
        <v>0</v>
      </c>
      <c r="I30" s="242">
        <f t="shared" si="0"/>
        <v>0</v>
      </c>
      <c r="J30" s="243">
        <f t="shared" si="3"/>
        <v>0</v>
      </c>
      <c r="K30" s="245">
        <f t="shared" ca="1" si="4"/>
        <v>0</v>
      </c>
      <c r="L30" s="86">
        <f ca="1">(WEEKDAY(B30)=1)*SUM(OFFSET(H30,,,-MIN(ROWS($3:30),7)))</f>
        <v>0</v>
      </c>
      <c r="M30" s="87">
        <f t="shared" ca="1" si="5"/>
        <v>0</v>
      </c>
      <c r="N30" s="88">
        <f t="shared" ca="1" si="6"/>
        <v>0</v>
      </c>
      <c r="O30" s="89">
        <f t="shared" ca="1" si="7"/>
        <v>0</v>
      </c>
      <c r="P30" s="135" t="str">
        <f>IF(H30&lt;&gt;0,"ASTREINTE","")</f>
        <v/>
      </c>
    </row>
    <row r="31" spans="1:16" s="174" customFormat="1" ht="15.75" thickTop="1" x14ac:dyDescent="0.25">
      <c r="A31" s="209"/>
      <c r="B31" s="175">
        <f t="shared" si="1"/>
        <v>43647</v>
      </c>
      <c r="C31" s="210"/>
      <c r="D31" s="218"/>
      <c r="E31" s="219"/>
      <c r="F31" s="219"/>
      <c r="G31" s="220"/>
      <c r="H31" s="187">
        <f t="shared" si="2"/>
        <v>0</v>
      </c>
      <c r="I31" s="188">
        <f t="shared" si="0"/>
        <v>0</v>
      </c>
      <c r="J31" s="189">
        <f t="shared" si="3"/>
        <v>0</v>
      </c>
      <c r="K31" s="183">
        <f t="shared" ca="1" si="4"/>
        <v>0</v>
      </c>
      <c r="L31" s="59">
        <f ca="1">(WEEKDAY(B31)=1)*SUM(OFFSET(H31,,,-MIN(ROWS($3:31),7)))</f>
        <v>0</v>
      </c>
      <c r="M31" s="68">
        <f t="shared" ca="1" si="5"/>
        <v>0</v>
      </c>
      <c r="N31" s="69">
        <f t="shared" ca="1" si="6"/>
        <v>0</v>
      </c>
      <c r="O31" s="74">
        <f t="shared" ca="1" si="7"/>
        <v>0</v>
      </c>
      <c r="P31" s="135"/>
    </row>
    <row r="32" spans="1:16" s="174" customFormat="1" ht="15" x14ac:dyDescent="0.25">
      <c r="A32" s="209"/>
      <c r="B32" s="185">
        <f t="shared" si="1"/>
        <v>43648</v>
      </c>
      <c r="C32" s="190"/>
      <c r="D32" s="214"/>
      <c r="E32" s="215"/>
      <c r="F32" s="215"/>
      <c r="G32" s="216"/>
      <c r="H32" s="187">
        <f t="shared" si="2"/>
        <v>0</v>
      </c>
      <c r="I32" s="188">
        <f t="shared" si="0"/>
        <v>0</v>
      </c>
      <c r="J32" s="189">
        <f t="shared" si="3"/>
        <v>0</v>
      </c>
      <c r="K32" s="183">
        <f t="shared" ca="1" si="4"/>
        <v>0</v>
      </c>
      <c r="L32" s="73">
        <f ca="1">(WEEKDAY(B32)=1)*SUM(OFFSET(H32,,,-MIN(ROWS($3:32),7)))</f>
        <v>0</v>
      </c>
      <c r="M32" s="68">
        <f t="shared" ca="1" si="5"/>
        <v>0</v>
      </c>
      <c r="N32" s="69">
        <f t="shared" ca="1" si="6"/>
        <v>0</v>
      </c>
      <c r="O32" s="74">
        <f t="shared" ca="1" si="7"/>
        <v>0</v>
      </c>
      <c r="P32" s="136"/>
    </row>
    <row r="33" spans="1:16" s="174" customFormat="1" ht="15" x14ac:dyDescent="0.25">
      <c r="A33" s="209"/>
      <c r="B33" s="185">
        <f t="shared" si="1"/>
        <v>43649</v>
      </c>
      <c r="C33" s="190"/>
      <c r="D33" s="214"/>
      <c r="E33" s="215"/>
      <c r="F33" s="215"/>
      <c r="G33" s="216"/>
      <c r="H33" s="187">
        <f t="shared" si="2"/>
        <v>0</v>
      </c>
      <c r="I33" s="188">
        <f t="shared" si="0"/>
        <v>0</v>
      </c>
      <c r="J33" s="189">
        <f t="shared" si="3"/>
        <v>0</v>
      </c>
      <c r="K33" s="183">
        <f t="shared" ca="1" si="4"/>
        <v>0</v>
      </c>
      <c r="L33" s="73">
        <f ca="1">(WEEKDAY(B33)=1)*SUM(OFFSET(H33,,,-MIN(ROWS($3:33),7)))</f>
        <v>0</v>
      </c>
      <c r="M33" s="68">
        <f t="shared" ca="1" si="5"/>
        <v>0</v>
      </c>
      <c r="N33" s="69">
        <f t="shared" ca="1" si="6"/>
        <v>0</v>
      </c>
      <c r="O33" s="74">
        <f t="shared" ca="1" si="7"/>
        <v>0</v>
      </c>
      <c r="P33" s="136"/>
    </row>
    <row r="34" spans="1:16" s="174" customFormat="1" ht="15" x14ac:dyDescent="0.25">
      <c r="A34" s="209"/>
      <c r="B34" s="185">
        <f t="shared" si="1"/>
        <v>43650</v>
      </c>
      <c r="C34" s="190"/>
      <c r="D34" s="214"/>
      <c r="E34" s="215"/>
      <c r="F34" s="215"/>
      <c r="G34" s="216"/>
      <c r="H34" s="187">
        <f t="shared" si="2"/>
        <v>0</v>
      </c>
      <c r="I34" s="188">
        <f t="shared" si="0"/>
        <v>0</v>
      </c>
      <c r="J34" s="189">
        <f t="shared" si="3"/>
        <v>0</v>
      </c>
      <c r="K34" s="183">
        <f t="shared" ca="1" si="4"/>
        <v>0</v>
      </c>
      <c r="L34" s="73">
        <f ca="1">(WEEKDAY(B34)=1)*SUM(OFFSET(H34,,,-MIN(ROWS($3:34),7)))</f>
        <v>0</v>
      </c>
      <c r="M34" s="68">
        <f t="shared" ca="1" si="5"/>
        <v>0</v>
      </c>
      <c r="N34" s="69">
        <f t="shared" ca="1" si="6"/>
        <v>0</v>
      </c>
      <c r="O34" s="74">
        <f t="shared" ca="1" si="7"/>
        <v>0</v>
      </c>
      <c r="P34" s="136"/>
    </row>
    <row r="35" spans="1:16" s="174" customFormat="1" ht="15" x14ac:dyDescent="0.25">
      <c r="A35" s="209"/>
      <c r="B35" s="185">
        <f t="shared" si="1"/>
        <v>43651</v>
      </c>
      <c r="C35" s="190"/>
      <c r="D35" s="214"/>
      <c r="E35" s="215"/>
      <c r="F35" s="215"/>
      <c r="G35" s="216"/>
      <c r="H35" s="187">
        <f t="shared" si="2"/>
        <v>0</v>
      </c>
      <c r="I35" s="188">
        <f t="shared" si="0"/>
        <v>0</v>
      </c>
      <c r="J35" s="189">
        <f t="shared" si="3"/>
        <v>0</v>
      </c>
      <c r="K35" s="183">
        <f t="shared" ca="1" si="4"/>
        <v>0</v>
      </c>
      <c r="L35" s="73">
        <f ca="1">(WEEKDAY(B35)=1)*SUM(OFFSET(H35,,,-MIN(ROWS($3:35),7)))</f>
        <v>0</v>
      </c>
      <c r="M35" s="68">
        <f t="shared" ca="1" si="5"/>
        <v>0</v>
      </c>
      <c r="N35" s="69">
        <f t="shared" ca="1" si="6"/>
        <v>0</v>
      </c>
      <c r="O35" s="74">
        <f t="shared" ca="1" si="7"/>
        <v>0</v>
      </c>
      <c r="P35" s="136"/>
    </row>
    <row r="36" spans="1:16" s="174" customFormat="1" ht="15.75" thickBot="1" x14ac:dyDescent="0.3">
      <c r="A36" s="209"/>
      <c r="B36" s="185">
        <f t="shared" si="1"/>
        <v>43652</v>
      </c>
      <c r="C36" s="190"/>
      <c r="D36" s="214"/>
      <c r="E36" s="215"/>
      <c r="F36" s="215"/>
      <c r="G36" s="216"/>
      <c r="H36" s="191">
        <f t="shared" si="2"/>
        <v>0</v>
      </c>
      <c r="I36" s="192">
        <f t="shared" si="0"/>
        <v>0</v>
      </c>
      <c r="J36" s="193">
        <f t="shared" si="3"/>
        <v>0</v>
      </c>
      <c r="K36" s="194">
        <f t="shared" ca="1" si="4"/>
        <v>0</v>
      </c>
      <c r="L36" s="79">
        <f ca="1">(WEEKDAY(B36)=1)*SUM(OFFSET(H36,,,-MIN(ROWS($3:36),7)))</f>
        <v>0</v>
      </c>
      <c r="M36" s="80">
        <f t="shared" ca="1" si="5"/>
        <v>0</v>
      </c>
      <c r="N36" s="81">
        <f t="shared" ca="1" si="6"/>
        <v>0</v>
      </c>
      <c r="O36" s="99">
        <f t="shared" ca="1" si="7"/>
        <v>0</v>
      </c>
      <c r="P36" s="135" t="str">
        <f>IF(H36&lt;&gt;0,"ASTREINTE","")</f>
        <v/>
      </c>
    </row>
    <row r="37" spans="1:16" ht="16.5" thickTop="1" thickBot="1" x14ac:dyDescent="0.3">
      <c r="A37" s="233"/>
      <c r="B37" s="221">
        <f t="shared" si="1"/>
        <v>43653</v>
      </c>
      <c r="C37" s="190"/>
      <c r="D37" s="214"/>
      <c r="E37" s="215"/>
      <c r="F37" s="215"/>
      <c r="G37" s="216"/>
      <c r="H37" s="241">
        <f t="shared" si="2"/>
        <v>0</v>
      </c>
      <c r="I37" s="242">
        <f t="shared" si="0"/>
        <v>0</v>
      </c>
      <c r="J37" s="243">
        <f t="shared" si="3"/>
        <v>0</v>
      </c>
      <c r="K37" s="245">
        <f t="shared" ca="1" si="4"/>
        <v>0</v>
      </c>
      <c r="L37" s="86">
        <f ca="1">(WEEKDAY(B37)=1)*SUM(OFFSET(H37,,,-MIN(ROWS($3:37),7)))</f>
        <v>0</v>
      </c>
      <c r="M37" s="87">
        <f t="shared" ca="1" si="5"/>
        <v>0</v>
      </c>
      <c r="N37" s="88">
        <f t="shared" ca="1" si="6"/>
        <v>0</v>
      </c>
      <c r="O37" s="89">
        <f t="shared" ca="1" si="7"/>
        <v>0</v>
      </c>
      <c r="P37" s="135" t="str">
        <f>IF(H37&lt;&gt;0,"ASTREINTE","")</f>
        <v/>
      </c>
    </row>
    <row r="38" spans="1:16" ht="16.5" thickTop="1" thickBot="1" x14ac:dyDescent="0.3">
      <c r="A38" s="233"/>
      <c r="B38" s="234" t="s">
        <v>12</v>
      </c>
      <c r="C38" s="100"/>
      <c r="D38" s="100"/>
      <c r="E38" s="100"/>
      <c r="F38" s="100"/>
      <c r="G38" s="100"/>
      <c r="H38" s="101">
        <f t="shared" ref="H38:O38" si="8">SUM(H3:H37)</f>
        <v>0</v>
      </c>
      <c r="I38" s="101">
        <f t="shared" si="8"/>
        <v>0</v>
      </c>
      <c r="J38" s="101">
        <f t="shared" si="8"/>
        <v>0</v>
      </c>
      <c r="K38" s="170">
        <f ca="1">SUMIFS(K3:K37,C3:C37,"")</f>
        <v>0</v>
      </c>
      <c r="L38" s="102">
        <f ca="1">SUM(L3:L37)</f>
        <v>0</v>
      </c>
      <c r="M38" s="102">
        <f t="shared" ca="1" si="8"/>
        <v>0</v>
      </c>
      <c r="N38" s="102">
        <f t="shared" ca="1" si="8"/>
        <v>0</v>
      </c>
      <c r="O38" s="103">
        <f t="shared" ca="1" si="8"/>
        <v>0</v>
      </c>
      <c r="P38" s="235"/>
    </row>
    <row r="39" spans="1:16" ht="14.25" thickTop="1" thickBot="1" x14ac:dyDescent="0.3">
      <c r="A39" s="236"/>
      <c r="B39" s="237"/>
      <c r="C39" s="237"/>
      <c r="D39" s="237"/>
      <c r="E39" s="237"/>
      <c r="F39" s="237"/>
      <c r="G39" s="237"/>
      <c r="H39" s="237"/>
      <c r="I39" s="237"/>
      <c r="J39" s="237"/>
      <c r="K39" s="237"/>
      <c r="L39" s="237"/>
      <c r="M39" s="237"/>
      <c r="N39" s="237"/>
      <c r="O39" s="237"/>
    </row>
    <row r="40" spans="1:16" ht="17.25" thickTop="1" thickBot="1" x14ac:dyDescent="0.3">
      <c r="A40" s="236"/>
      <c r="B40" s="11" t="s">
        <v>13</v>
      </c>
      <c r="C40" s="26"/>
      <c r="D40" s="239"/>
      <c r="E40" s="239"/>
      <c r="F40" s="239"/>
      <c r="G40" s="239"/>
      <c r="H40" s="12">
        <f>H38</f>
        <v>0</v>
      </c>
      <c r="I40" s="250">
        <f>SUM(I38:J38)</f>
        <v>0</v>
      </c>
      <c r="J40" s="251"/>
      <c r="K40" s="28"/>
      <c r="L40" s="12">
        <f ca="1">L38</f>
        <v>0</v>
      </c>
      <c r="M40" s="250">
        <f ca="1">SUM(M38:O38)</f>
        <v>0</v>
      </c>
      <c r="N40" s="252"/>
      <c r="O40" s="253"/>
    </row>
    <row r="41" spans="1:16" ht="13.5" thickTop="1" x14ac:dyDescent="0.25"/>
  </sheetData>
  <mergeCells count="3">
    <mergeCell ref="A3:A16"/>
    <mergeCell ref="I40:J40"/>
    <mergeCell ref="M40:O40"/>
  </mergeCells>
  <conditionalFormatting sqref="A1">
    <cfRule type="expression" dxfId="43" priority="8">
      <formula>WEEKDAY($B1)=1</formula>
    </cfRule>
  </conditionalFormatting>
  <conditionalFormatting sqref="B31:K37">
    <cfRule type="expression" dxfId="42" priority="6">
      <formula>MONTH($B$34)&lt;&gt;MONTH($B$22)</formula>
    </cfRule>
  </conditionalFormatting>
  <conditionalFormatting sqref="B3:K37">
    <cfRule type="expression" dxfId="41" priority="7">
      <formula>WEEKDAY($B3)=1</formula>
    </cfRule>
  </conditionalFormatting>
  <conditionalFormatting sqref="C3:C11 C13:C15 C20:C29 C17:C18 C31:C37">
    <cfRule type="expression" dxfId="40" priority="5">
      <formula>AND(COUNTIF(Fer,B3)=0,C3&lt;&gt;"")</formula>
    </cfRule>
  </conditionalFormatting>
  <conditionalFormatting sqref="B3:C15 B17:C29 B31:C37">
    <cfRule type="expression" dxfId="39" priority="4">
      <formula>COUNTIF(Fer,$B3)</formula>
    </cfRule>
  </conditionalFormatting>
  <conditionalFormatting sqref="B3:K15 B17:K29 B31:K37">
    <cfRule type="expression" dxfId="38" priority="3">
      <formula>NOT(MOD(ROW(),2))</formula>
    </cfRule>
  </conditionalFormatting>
  <conditionalFormatting sqref="P3:P37">
    <cfRule type="expression" dxfId="37" priority="2">
      <formula>WEEKDAY($B3)=1</formula>
    </cfRule>
  </conditionalFormatting>
  <conditionalFormatting sqref="B3:P37">
    <cfRule type="expression" dxfId="36" priority="1">
      <formula>$P3="CONGE"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Button 4">
              <controlPr defaultSize="0" print="0" autoFill="0" autoPict="0" macro="[0]!_xludf.Clear">
                <anchor moveWithCells="1" sizeWithCells="1">
                  <from>
                    <xdr:col>15</xdr:col>
                    <xdr:colOff>47625</xdr:colOff>
                    <xdr:row>0</xdr:row>
                    <xdr:rowOff>38100</xdr:rowOff>
                  </from>
                  <to>
                    <xdr:col>15</xdr:col>
                    <xdr:colOff>714375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R41"/>
  <sheetViews>
    <sheetView zoomScale="98" zoomScaleNormal="98" workbookViewId="0">
      <pane xSplit="1" ySplit="2" topLeftCell="B3" activePane="bottomRight" state="frozen"/>
      <selection activeCell="P17" sqref="P17"/>
      <selection pane="topRight" activeCell="P17" sqref="P17"/>
      <selection pane="bottomLeft" activeCell="P17" sqref="P17"/>
      <selection pane="bottomRight" activeCell="P1" sqref="P1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132"/>
      <c r="B1" s="139" t="s">
        <v>31</v>
      </c>
      <c r="C1" s="140" t="s">
        <v>29</v>
      </c>
      <c r="D1" s="141">
        <f ca="1">N38/"1:"</f>
        <v>6.3333333333333588</v>
      </c>
      <c r="E1" s="142"/>
      <c r="F1" s="140" t="s">
        <v>30</v>
      </c>
      <c r="G1" s="143">
        <f ca="1">O38/"1:"</f>
        <v>0</v>
      </c>
      <c r="H1" s="142"/>
      <c r="I1" s="144" t="s">
        <v>32</v>
      </c>
      <c r="J1" s="144"/>
      <c r="K1" s="145">
        <f>J38/"1:"</f>
        <v>0</v>
      </c>
      <c r="L1" s="142"/>
      <c r="M1" s="144" t="s">
        <v>33</v>
      </c>
      <c r="N1" s="146"/>
      <c r="O1" s="147">
        <f ca="1">K38/"1:"</f>
        <v>0</v>
      </c>
    </row>
    <row r="2" spans="1:18" ht="40.5" customHeight="1" thickTop="1" thickBot="1" x14ac:dyDescent="0.3">
      <c r="A2" s="148">
        <v>43617</v>
      </c>
      <c r="B2" s="149" t="s">
        <v>0</v>
      </c>
      <c r="C2" s="150" t="s">
        <v>1</v>
      </c>
      <c r="D2" s="151" t="s">
        <v>34</v>
      </c>
      <c r="E2" s="152" t="s">
        <v>35</v>
      </c>
      <c r="F2" s="152" t="s">
        <v>36</v>
      </c>
      <c r="G2" s="153" t="s">
        <v>37</v>
      </c>
      <c r="H2" s="154" t="s">
        <v>2</v>
      </c>
      <c r="I2" s="155" t="str">
        <f>"Dont
H Jour
("&amp;TEXT(HJ,"hh")&amp;" à "&amp;TEXT(HN,"hh")&amp;")"</f>
        <v>Dont
H Jour
(07 à 20)</v>
      </c>
      <c r="J2" s="156" t="str">
        <f>"Dont
H Nuit
("&amp;TEXT(HN,"hh")&amp;" à "&amp;TEXT(HJ,"hh")&amp;")"</f>
        <v>Dont
H Nuit
(20 à 07)</v>
      </c>
      <c r="K2" s="157" t="s">
        <v>3</v>
      </c>
      <c r="L2" s="158" t="s">
        <v>4</v>
      </c>
      <c r="M2" s="151" t="s">
        <v>5</v>
      </c>
      <c r="N2" s="152" t="s">
        <v>6</v>
      </c>
      <c r="O2" s="159" t="s">
        <v>7</v>
      </c>
      <c r="P2" s="159" t="s">
        <v>52</v>
      </c>
    </row>
    <row r="3" spans="1:18" ht="15.75" thickTop="1" x14ac:dyDescent="0.2">
      <c r="A3" s="256" t="str">
        <f ca="1">MID(CELL("filename",A1),FIND("]",CELL("filename",A1))+1,32)</f>
        <v>HENRI</v>
      </c>
      <c r="B3" s="175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76"/>
      <c r="D3" s="177">
        <v>0.33333333333333331</v>
      </c>
      <c r="E3" s="178">
        <v>0.55208333333333337</v>
      </c>
      <c r="F3" s="178">
        <v>0.59375</v>
      </c>
      <c r="G3" s="179">
        <v>0.6875</v>
      </c>
      <c r="H3" s="180">
        <f>MAX(MOD(($E3+$G3-$D3-$F3),1),C3*HF)</f>
        <v>0.31250000000000022</v>
      </c>
      <c r="I3" s="181">
        <f t="shared" ref="I3:I37" si="0">$H3-$J3</f>
        <v>0.31250000000000022</v>
      </c>
      <c r="J3" s="182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83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67">
        <f ca="1">(WEEKDAY(B3)=1)*SUM(OFFSET(H3,,,-MIN(ROWS($3:3),7)))</f>
        <v>0</v>
      </c>
      <c r="M3" s="68">
        <f ca="1">(WEEKDAY(B3)=1)*MIN(HS_1,L3)</f>
        <v>0</v>
      </c>
      <c r="N3" s="69">
        <f ca="1">(WEEKDAY(B3)=1)*MIN(HS_2-HS_1,L3-M3)</f>
        <v>0</v>
      </c>
      <c r="O3" s="70">
        <f ca="1">(WEEKDAY(B3)=1)*L3-M3-N3</f>
        <v>0</v>
      </c>
      <c r="P3" s="132"/>
      <c r="Q3" s="13" t="s">
        <v>8</v>
      </c>
      <c r="R3" s="14">
        <v>0.29166666666666669</v>
      </c>
    </row>
    <row r="4" spans="1:18" ht="15" x14ac:dyDescent="0.2">
      <c r="A4" s="257"/>
      <c r="B4" s="185">
        <f t="shared" ref="B4:B37" si="1">B3+1</f>
        <v>43620</v>
      </c>
      <c r="C4" s="186"/>
      <c r="D4" s="177">
        <v>0.33333333333333331</v>
      </c>
      <c r="E4" s="178">
        <v>0.55208333333333337</v>
      </c>
      <c r="F4" s="178">
        <v>0.59375</v>
      </c>
      <c r="G4" s="179">
        <v>0.625</v>
      </c>
      <c r="H4" s="187">
        <f t="shared" ref="H4:H37" si="2">MAX(MOD(($E4+$G4-$D4-$F4),1),C4*HF)</f>
        <v>0.25000000000000022</v>
      </c>
      <c r="I4" s="188">
        <f t="shared" si="0"/>
        <v>0.25000000000000022</v>
      </c>
      <c r="J4" s="189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3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73">
        <f ca="1">(WEEKDAY(B4)=1)*SUM(OFFSET(H4,,,-MIN(ROWS($3:4),7)))</f>
        <v>0</v>
      </c>
      <c r="M4" s="68">
        <f t="shared" ref="M4:M37" ca="1" si="5">(WEEKDAY(B4)=1)*MIN(HS_1,L4)</f>
        <v>0</v>
      </c>
      <c r="N4" s="69">
        <f t="shared" ref="N4:N37" ca="1" si="6">(WEEKDAY(B4)=1)*MIN(HS_2-HS_1,L4-M4)</f>
        <v>0</v>
      </c>
      <c r="O4" s="74">
        <f t="shared" ref="O4:O37" ca="1" si="7">(WEEKDAY(B4)=1)*L4-M4-N4</f>
        <v>0</v>
      </c>
      <c r="P4" s="133"/>
      <c r="Q4" s="15" t="s">
        <v>9</v>
      </c>
      <c r="R4" s="16">
        <v>0.83333333333333337</v>
      </c>
    </row>
    <row r="5" spans="1:18" ht="15" x14ac:dyDescent="0.2">
      <c r="A5" s="257"/>
      <c r="B5" s="185">
        <f t="shared" si="1"/>
        <v>43621</v>
      </c>
      <c r="C5" s="190"/>
      <c r="D5" s="177">
        <v>0.35416666666666669</v>
      </c>
      <c r="E5" s="178">
        <v>0.5</v>
      </c>
      <c r="F5" s="178">
        <v>0.54166666666666663</v>
      </c>
      <c r="G5" s="179">
        <v>0.6875</v>
      </c>
      <c r="H5" s="187">
        <f t="shared" si="2"/>
        <v>0.29166666666666663</v>
      </c>
      <c r="I5" s="188">
        <f t="shared" si="0"/>
        <v>0.29166666666666663</v>
      </c>
      <c r="J5" s="189">
        <f t="shared" si="3"/>
        <v>0</v>
      </c>
      <c r="K5" s="183">
        <f t="shared" ca="1" si="4"/>
        <v>0</v>
      </c>
      <c r="L5" s="73">
        <f ca="1">(WEEKDAY(B5)=1)*SUM(OFFSET(H5,,,-MIN(ROWS($3:5),7)))</f>
        <v>0</v>
      </c>
      <c r="M5" s="68">
        <f t="shared" ca="1" si="5"/>
        <v>0</v>
      </c>
      <c r="N5" s="75">
        <f t="shared" ca="1" si="6"/>
        <v>0</v>
      </c>
      <c r="O5" s="74">
        <f t="shared" ca="1" si="7"/>
        <v>0</v>
      </c>
      <c r="P5" s="133"/>
      <c r="Q5" s="15" t="s">
        <v>10</v>
      </c>
      <c r="R5" s="17">
        <f>RIGHT(M2,2)/24</f>
        <v>1.4583333333333333</v>
      </c>
    </row>
    <row r="6" spans="1:18" ht="15" x14ac:dyDescent="0.2">
      <c r="A6" s="257"/>
      <c r="B6" s="185">
        <f t="shared" si="1"/>
        <v>43622</v>
      </c>
      <c r="C6" s="186"/>
      <c r="D6" s="177">
        <v>0.35416666666666669</v>
      </c>
      <c r="E6" s="178">
        <v>0.5</v>
      </c>
      <c r="F6" s="178">
        <v>0.54166666666666663</v>
      </c>
      <c r="G6" s="179">
        <v>0.6875</v>
      </c>
      <c r="H6" s="187">
        <f t="shared" si="2"/>
        <v>0.29166666666666663</v>
      </c>
      <c r="I6" s="188">
        <f t="shared" si="0"/>
        <v>0.29166666666666663</v>
      </c>
      <c r="J6" s="189">
        <f t="shared" si="3"/>
        <v>0</v>
      </c>
      <c r="K6" s="183">
        <f t="shared" ca="1" si="4"/>
        <v>0</v>
      </c>
      <c r="L6" s="73">
        <f ca="1">(WEEKDAY(B6)=1)*SUM(OFFSET(H6,,,-MIN(ROWS($3:6),7)))</f>
        <v>0</v>
      </c>
      <c r="M6" s="68">
        <f t="shared" ca="1" si="5"/>
        <v>0</v>
      </c>
      <c r="N6" s="69">
        <f t="shared" ca="1" si="6"/>
        <v>0</v>
      </c>
      <c r="O6" s="74">
        <f t="shared" ca="1" si="7"/>
        <v>0</v>
      </c>
      <c r="P6" s="133"/>
      <c r="Q6" s="15" t="s">
        <v>11</v>
      </c>
      <c r="R6" s="17">
        <f>RIGHT(N2,2)/24</f>
        <v>1.7916666666666667</v>
      </c>
    </row>
    <row r="7" spans="1:18" ht="15.75" thickBot="1" x14ac:dyDescent="0.25">
      <c r="A7" s="257"/>
      <c r="B7" s="185">
        <f t="shared" si="1"/>
        <v>43623</v>
      </c>
      <c r="C7" s="186"/>
      <c r="D7" s="177">
        <v>0.35416666666666669</v>
      </c>
      <c r="E7" s="178">
        <v>0.5</v>
      </c>
      <c r="F7" s="178">
        <v>0.54166666666666663</v>
      </c>
      <c r="G7" s="179">
        <v>0.6875</v>
      </c>
      <c r="H7" s="187">
        <f t="shared" si="2"/>
        <v>0.29166666666666663</v>
      </c>
      <c r="I7" s="188">
        <f t="shared" si="0"/>
        <v>0.29166666666666663</v>
      </c>
      <c r="J7" s="189">
        <f t="shared" si="3"/>
        <v>0</v>
      </c>
      <c r="K7" s="183">
        <f t="shared" ca="1" si="4"/>
        <v>0</v>
      </c>
      <c r="L7" s="73">
        <f ca="1">(WEEKDAY(B7)=1)*SUM(OFFSET(H7,,,-MIN(ROWS($3:7),7)))</f>
        <v>0</v>
      </c>
      <c r="M7" s="68">
        <f t="shared" ca="1" si="5"/>
        <v>0</v>
      </c>
      <c r="N7" s="69">
        <f t="shared" ca="1" si="6"/>
        <v>0</v>
      </c>
      <c r="O7" s="74">
        <f t="shared" ca="1" si="7"/>
        <v>0</v>
      </c>
      <c r="P7" s="133"/>
      <c r="Q7" s="18" t="s">
        <v>51</v>
      </c>
      <c r="R7" s="19">
        <v>0.29166666666666669</v>
      </c>
    </row>
    <row r="8" spans="1:18" ht="16.5" thickTop="1" thickBot="1" x14ac:dyDescent="0.25">
      <c r="A8" s="257"/>
      <c r="B8" s="185">
        <f t="shared" si="1"/>
        <v>43624</v>
      </c>
      <c r="C8" s="186"/>
      <c r="D8" s="200"/>
      <c r="E8" s="201"/>
      <c r="F8" s="201"/>
      <c r="G8" s="247"/>
      <c r="H8" s="191">
        <f t="shared" si="2"/>
        <v>0</v>
      </c>
      <c r="I8" s="192">
        <f t="shared" si="0"/>
        <v>0</v>
      </c>
      <c r="J8" s="193">
        <f t="shared" si="3"/>
        <v>0</v>
      </c>
      <c r="K8" s="194">
        <f t="shared" ca="1" si="4"/>
        <v>0</v>
      </c>
      <c r="L8" s="79">
        <f ca="1">(WEEKDAY(B8)=1)*SUM(OFFSET(H8,,,-MIN(ROWS($3:8),7)))</f>
        <v>0</v>
      </c>
      <c r="M8" s="80">
        <f t="shared" ca="1" si="5"/>
        <v>0</v>
      </c>
      <c r="N8" s="81">
        <f t="shared" ca="1" si="6"/>
        <v>0</v>
      </c>
      <c r="O8" s="82">
        <f t="shared" ca="1" si="7"/>
        <v>0</v>
      </c>
      <c r="P8" s="134" t="str">
        <f>IF(H8&lt;&gt;0,"ASTREINTE","")</f>
        <v/>
      </c>
      <c r="Q8" s="10"/>
    </row>
    <row r="9" spans="1:18" ht="16.5" thickTop="1" thickBot="1" x14ac:dyDescent="0.3">
      <c r="A9" s="257"/>
      <c r="B9" s="196">
        <f t="shared" si="1"/>
        <v>43625</v>
      </c>
      <c r="C9" s="197"/>
      <c r="D9" s="206"/>
      <c r="E9" s="207"/>
      <c r="F9" s="207"/>
      <c r="G9" s="248"/>
      <c r="H9" s="246">
        <f t="shared" si="2"/>
        <v>0</v>
      </c>
      <c r="I9" s="242">
        <f t="shared" si="0"/>
        <v>0</v>
      </c>
      <c r="J9" s="243">
        <f t="shared" si="3"/>
        <v>0</v>
      </c>
      <c r="K9" s="244">
        <f t="shared" ca="1" si="4"/>
        <v>0</v>
      </c>
      <c r="L9" s="86">
        <f ca="1">(WEEKDAY(B9)=1)*SUM(OFFSET(H9,,,-MIN(ROWS($3:9),7)))</f>
        <v>1.4375000000000004</v>
      </c>
      <c r="M9" s="87">
        <f t="shared" ca="1" si="5"/>
        <v>1.4375000000000004</v>
      </c>
      <c r="N9" s="88">
        <f t="shared" ca="1" si="6"/>
        <v>0</v>
      </c>
      <c r="O9" s="89">
        <f t="shared" ca="1" si="7"/>
        <v>0</v>
      </c>
      <c r="P9" s="135" t="str">
        <f>IF(H9&lt;&gt;0,"ASTREINTE","")</f>
        <v/>
      </c>
    </row>
    <row r="10" spans="1:18" ht="15.75" thickTop="1" x14ac:dyDescent="0.25">
      <c r="A10" s="257"/>
      <c r="B10" s="175">
        <f t="shared" si="1"/>
        <v>43626</v>
      </c>
      <c r="C10" s="176"/>
      <c r="D10" s="177"/>
      <c r="E10" s="178"/>
      <c r="F10" s="178"/>
      <c r="G10" s="249"/>
      <c r="H10" s="187">
        <f t="shared" si="2"/>
        <v>0</v>
      </c>
      <c r="I10" s="188">
        <f t="shared" si="0"/>
        <v>0</v>
      </c>
      <c r="J10" s="189">
        <f t="shared" si="3"/>
        <v>0</v>
      </c>
      <c r="K10" s="183">
        <f t="shared" ca="1" si="4"/>
        <v>0</v>
      </c>
      <c r="L10" s="59">
        <f ca="1">(WEEKDAY(B10)=1)*SUM(OFFSET(H10,,,-MIN(ROWS($3:10),7)))</f>
        <v>0</v>
      </c>
      <c r="M10" s="68">
        <f t="shared" ca="1" si="5"/>
        <v>0</v>
      </c>
      <c r="N10" s="69">
        <f t="shared" ca="1" si="6"/>
        <v>0</v>
      </c>
      <c r="O10" s="74">
        <f t="shared" ca="1" si="7"/>
        <v>0</v>
      </c>
      <c r="P10" s="136"/>
    </row>
    <row r="11" spans="1:18" ht="15" x14ac:dyDescent="0.25">
      <c r="A11" s="257"/>
      <c r="B11" s="185">
        <f t="shared" si="1"/>
        <v>43627</v>
      </c>
      <c r="C11" s="186"/>
      <c r="D11" s="200">
        <v>0.33333333333333331</v>
      </c>
      <c r="E11" s="201">
        <v>0.52083333333333337</v>
      </c>
      <c r="F11" s="201">
        <v>0.5625</v>
      </c>
      <c r="G11" s="202">
        <v>0.70833333333333337</v>
      </c>
      <c r="H11" s="187">
        <f t="shared" si="2"/>
        <v>0.33333333333333348</v>
      </c>
      <c r="I11" s="188">
        <f t="shared" si="0"/>
        <v>0.33333333333333348</v>
      </c>
      <c r="J11" s="189">
        <f t="shared" si="3"/>
        <v>0</v>
      </c>
      <c r="K11" s="183">
        <f t="shared" ca="1" si="4"/>
        <v>0</v>
      </c>
      <c r="L11" s="73">
        <f ca="1">(WEEKDAY(B11)=1)*SUM(OFFSET(H11,,,-MIN(ROWS($3:11),7)))</f>
        <v>0</v>
      </c>
      <c r="M11" s="68">
        <f t="shared" ca="1" si="5"/>
        <v>0</v>
      </c>
      <c r="N11" s="69">
        <f t="shared" ca="1" si="6"/>
        <v>0</v>
      </c>
      <c r="O11" s="74">
        <f t="shared" ca="1" si="7"/>
        <v>0</v>
      </c>
      <c r="P11" s="136"/>
    </row>
    <row r="12" spans="1:18" ht="15" x14ac:dyDescent="0.25">
      <c r="A12" s="257"/>
      <c r="B12" s="185">
        <f t="shared" si="1"/>
        <v>43628</v>
      </c>
      <c r="C12" s="186"/>
      <c r="D12" s="200">
        <v>0.33333333333333331</v>
      </c>
      <c r="E12" s="201">
        <v>0.52083333333333337</v>
      </c>
      <c r="F12" s="201">
        <v>0.5625</v>
      </c>
      <c r="G12" s="202">
        <v>0.70833333333333337</v>
      </c>
      <c r="H12" s="187">
        <f t="shared" si="2"/>
        <v>0.33333333333333348</v>
      </c>
      <c r="I12" s="188">
        <f t="shared" si="0"/>
        <v>0.33333333333333348</v>
      </c>
      <c r="J12" s="189">
        <f t="shared" si="3"/>
        <v>0</v>
      </c>
      <c r="K12" s="183">
        <f t="shared" ca="1" si="4"/>
        <v>0</v>
      </c>
      <c r="L12" s="73">
        <f ca="1">(WEEKDAY(B12)=1)*SUM(OFFSET(H12,,,-MIN(ROWS($3:12),7)))</f>
        <v>0</v>
      </c>
      <c r="M12" s="68">
        <f t="shared" ca="1" si="5"/>
        <v>0</v>
      </c>
      <c r="N12" s="69">
        <f t="shared" ca="1" si="6"/>
        <v>0</v>
      </c>
      <c r="O12" s="74">
        <f t="shared" ca="1" si="7"/>
        <v>0</v>
      </c>
      <c r="P12" s="136"/>
    </row>
    <row r="13" spans="1:18" ht="15" x14ac:dyDescent="0.25">
      <c r="A13" s="257"/>
      <c r="B13" s="185">
        <f t="shared" si="1"/>
        <v>43629</v>
      </c>
      <c r="C13" s="186"/>
      <c r="D13" s="200">
        <v>0.33333333333333331</v>
      </c>
      <c r="E13" s="201">
        <v>0.51041666666666663</v>
      </c>
      <c r="F13" s="201">
        <v>0.55208333333333337</v>
      </c>
      <c r="G13" s="202">
        <v>0.71875</v>
      </c>
      <c r="H13" s="187">
        <f t="shared" si="2"/>
        <v>0.34374999999999989</v>
      </c>
      <c r="I13" s="188">
        <f t="shared" si="0"/>
        <v>0.34374999999999989</v>
      </c>
      <c r="J13" s="189">
        <f t="shared" si="3"/>
        <v>0</v>
      </c>
      <c r="K13" s="183">
        <f t="shared" ca="1" si="4"/>
        <v>0</v>
      </c>
      <c r="L13" s="73">
        <f ca="1">(WEEKDAY(B13)=1)*SUM(OFFSET(H13,,,-MIN(ROWS($3:13),7)))</f>
        <v>0</v>
      </c>
      <c r="M13" s="68">
        <f t="shared" ca="1" si="5"/>
        <v>0</v>
      </c>
      <c r="N13" s="69">
        <f t="shared" ca="1" si="6"/>
        <v>0</v>
      </c>
      <c r="O13" s="74">
        <f t="shared" ca="1" si="7"/>
        <v>0</v>
      </c>
      <c r="P13" s="136"/>
    </row>
    <row r="14" spans="1:18" ht="15" x14ac:dyDescent="0.25">
      <c r="A14" s="257"/>
      <c r="B14" s="185">
        <f t="shared" si="1"/>
        <v>43630</v>
      </c>
      <c r="C14" s="186"/>
      <c r="D14" s="200">
        <v>0.33333333333333331</v>
      </c>
      <c r="E14" s="201">
        <v>0.51041666666666663</v>
      </c>
      <c r="F14" s="201">
        <v>0.55208333333333337</v>
      </c>
      <c r="G14" s="202">
        <v>0.70833333333333337</v>
      </c>
      <c r="H14" s="187">
        <f t="shared" si="2"/>
        <v>0.33333333333333337</v>
      </c>
      <c r="I14" s="188">
        <f t="shared" si="0"/>
        <v>0.33333333333333337</v>
      </c>
      <c r="J14" s="189">
        <f t="shared" si="3"/>
        <v>0</v>
      </c>
      <c r="K14" s="183">
        <f t="shared" ca="1" si="4"/>
        <v>0</v>
      </c>
      <c r="L14" s="73">
        <f ca="1">(WEEKDAY(B14)=1)*SUM(OFFSET(H14,,,-MIN(ROWS($3:14),7)))</f>
        <v>0</v>
      </c>
      <c r="M14" s="68">
        <f t="shared" ca="1" si="5"/>
        <v>0</v>
      </c>
      <c r="N14" s="69">
        <f t="shared" ca="1" si="6"/>
        <v>0</v>
      </c>
      <c r="O14" s="74">
        <f t="shared" ca="1" si="7"/>
        <v>0</v>
      </c>
      <c r="P14" s="136"/>
    </row>
    <row r="15" spans="1:18" ht="15.75" thickBot="1" x14ac:dyDescent="0.3">
      <c r="A15" s="257"/>
      <c r="B15" s="185">
        <f t="shared" si="1"/>
        <v>43631</v>
      </c>
      <c r="C15" s="190"/>
      <c r="D15" s="203">
        <v>0.29166666666666669</v>
      </c>
      <c r="E15" s="204">
        <v>0.58333333333333337</v>
      </c>
      <c r="F15" s="204">
        <v>0.625</v>
      </c>
      <c r="G15" s="205">
        <v>0.6875</v>
      </c>
      <c r="H15" s="191">
        <f t="shared" si="2"/>
        <v>0.35416666666666674</v>
      </c>
      <c r="I15" s="192">
        <f t="shared" si="0"/>
        <v>0.35416666666666674</v>
      </c>
      <c r="J15" s="193">
        <f t="shared" si="3"/>
        <v>0</v>
      </c>
      <c r="K15" s="194">
        <f t="shared" ca="1" si="4"/>
        <v>0</v>
      </c>
      <c r="L15" s="79">
        <f ca="1">(WEEKDAY(B15)=1)*SUM(OFFSET(H15,,,-MIN(ROWS($3:15),7)))</f>
        <v>0</v>
      </c>
      <c r="M15" s="80">
        <f t="shared" ca="1" si="5"/>
        <v>0</v>
      </c>
      <c r="N15" s="81">
        <f t="shared" ca="1" si="6"/>
        <v>0</v>
      </c>
      <c r="O15" s="82">
        <f t="shared" ca="1" si="7"/>
        <v>0</v>
      </c>
      <c r="P15" s="135" t="str">
        <f>IF(H15&lt;&gt;0,"ASTREINTE","")</f>
        <v>ASTREINTE</v>
      </c>
    </row>
    <row r="16" spans="1:18" ht="16.5" thickTop="1" thickBot="1" x14ac:dyDescent="0.3">
      <c r="A16" s="257"/>
      <c r="B16" s="196">
        <f t="shared" si="1"/>
        <v>43632</v>
      </c>
      <c r="C16" s="197"/>
      <c r="D16" s="206"/>
      <c r="E16" s="207"/>
      <c r="F16" s="207"/>
      <c r="G16" s="208"/>
      <c r="H16" s="241">
        <f t="shared" si="2"/>
        <v>0</v>
      </c>
      <c r="I16" s="242">
        <f t="shared" si="0"/>
        <v>0</v>
      </c>
      <c r="J16" s="243">
        <f t="shared" si="3"/>
        <v>0</v>
      </c>
      <c r="K16" s="244">
        <f t="shared" ca="1" si="4"/>
        <v>0</v>
      </c>
      <c r="L16" s="86">
        <f ca="1">(WEEKDAY(B16)=1)*SUM(OFFSET(H16,,,-MIN(ROWS($3:16),7)))</f>
        <v>1.6979166666666672</v>
      </c>
      <c r="M16" s="87">
        <f t="shared" ca="1" si="5"/>
        <v>1.4583333333333333</v>
      </c>
      <c r="N16" s="88">
        <f t="shared" ca="1" si="6"/>
        <v>0.23958333333333393</v>
      </c>
      <c r="O16" s="89">
        <f t="shared" ca="1" si="7"/>
        <v>0</v>
      </c>
      <c r="P16" s="135" t="str">
        <f>IF(H16&lt;&gt;0,"ASTREINTE","")</f>
        <v/>
      </c>
    </row>
    <row r="17" spans="1:16" ht="15.75" thickTop="1" x14ac:dyDescent="0.25">
      <c r="A17" s="160"/>
      <c r="B17" s="175">
        <f t="shared" si="1"/>
        <v>43633</v>
      </c>
      <c r="C17" s="210"/>
      <c r="D17" s="211">
        <v>0.33333333333333331</v>
      </c>
      <c r="E17" s="212">
        <v>0.5</v>
      </c>
      <c r="F17" s="212">
        <v>0.54166666666666663</v>
      </c>
      <c r="G17" s="213">
        <v>0.71875</v>
      </c>
      <c r="H17" s="187">
        <f t="shared" si="2"/>
        <v>0.34375000000000011</v>
      </c>
      <c r="I17" s="188">
        <f t="shared" si="0"/>
        <v>0.34375000000000011</v>
      </c>
      <c r="J17" s="189">
        <f t="shared" si="3"/>
        <v>0</v>
      </c>
      <c r="K17" s="183">
        <f t="shared" ca="1" si="4"/>
        <v>0</v>
      </c>
      <c r="L17" s="59">
        <f ca="1">(WEEKDAY(B17)=1)*SUM(OFFSET(H17,,,-MIN(ROWS($3:17),7)))</f>
        <v>0</v>
      </c>
      <c r="M17" s="68">
        <f t="shared" ca="1" si="5"/>
        <v>0</v>
      </c>
      <c r="N17" s="69">
        <f t="shared" ca="1" si="6"/>
        <v>0</v>
      </c>
      <c r="O17" s="74">
        <f t="shared" ca="1" si="7"/>
        <v>0</v>
      </c>
      <c r="P17" s="136"/>
    </row>
    <row r="18" spans="1:16" ht="15" x14ac:dyDescent="0.25">
      <c r="A18" s="160"/>
      <c r="B18" s="185">
        <f t="shared" si="1"/>
        <v>43634</v>
      </c>
      <c r="C18" s="190"/>
      <c r="D18" s="203">
        <v>0.34027777777777773</v>
      </c>
      <c r="E18" s="204">
        <v>0.50694444444444442</v>
      </c>
      <c r="F18" s="204">
        <v>0.54861111111111105</v>
      </c>
      <c r="G18" s="205">
        <v>0.72569444444444453</v>
      </c>
      <c r="H18" s="187">
        <f t="shared" si="2"/>
        <v>0.34375000000000011</v>
      </c>
      <c r="I18" s="188">
        <f t="shared" si="0"/>
        <v>0.34375000000000011</v>
      </c>
      <c r="J18" s="189">
        <f t="shared" si="3"/>
        <v>0</v>
      </c>
      <c r="K18" s="183">
        <f t="shared" ca="1" si="4"/>
        <v>0</v>
      </c>
      <c r="L18" s="73">
        <f ca="1">(WEEKDAY(B18)=1)*SUM(OFFSET(H18,,,-MIN(ROWS($3:18),7)))</f>
        <v>0</v>
      </c>
      <c r="M18" s="68">
        <f t="shared" ca="1" si="5"/>
        <v>0</v>
      </c>
      <c r="N18" s="69">
        <f t="shared" ca="1" si="6"/>
        <v>0</v>
      </c>
      <c r="O18" s="74">
        <f t="shared" ca="1" si="7"/>
        <v>0</v>
      </c>
      <c r="P18" s="136"/>
    </row>
    <row r="19" spans="1:16" ht="15" x14ac:dyDescent="0.25">
      <c r="A19" s="160"/>
      <c r="B19" s="185">
        <f t="shared" si="1"/>
        <v>43635</v>
      </c>
      <c r="C19" s="190"/>
      <c r="D19" s="203">
        <v>0.33333333333333331</v>
      </c>
      <c r="E19" s="204">
        <v>0.4861111111111111</v>
      </c>
      <c r="F19" s="204">
        <v>0.54861111111111105</v>
      </c>
      <c r="G19" s="205">
        <v>0.6875</v>
      </c>
      <c r="H19" s="187">
        <f t="shared" si="2"/>
        <v>0.29166666666666685</v>
      </c>
      <c r="I19" s="188">
        <f t="shared" si="0"/>
        <v>0.29166666666666685</v>
      </c>
      <c r="J19" s="189">
        <f t="shared" si="3"/>
        <v>0</v>
      </c>
      <c r="K19" s="183">
        <f t="shared" ca="1" si="4"/>
        <v>0</v>
      </c>
      <c r="L19" s="73">
        <f ca="1">(WEEKDAY(B19)=1)*SUM(OFFSET(H19,,,-MIN(ROWS($3:19),7)))</f>
        <v>0</v>
      </c>
      <c r="M19" s="68">
        <f t="shared" ca="1" si="5"/>
        <v>0</v>
      </c>
      <c r="N19" s="69">
        <f t="shared" ca="1" si="6"/>
        <v>0</v>
      </c>
      <c r="O19" s="74">
        <f t="shared" ca="1" si="7"/>
        <v>0</v>
      </c>
      <c r="P19" s="136"/>
    </row>
    <row r="20" spans="1:16" ht="15" x14ac:dyDescent="0.25">
      <c r="A20" s="160"/>
      <c r="B20" s="185">
        <f t="shared" si="1"/>
        <v>43636</v>
      </c>
      <c r="C20" s="190"/>
      <c r="D20" s="203">
        <v>0.33333333333333331</v>
      </c>
      <c r="E20" s="204">
        <v>0.49652777777777773</v>
      </c>
      <c r="F20" s="204">
        <v>0.54513888888888895</v>
      </c>
      <c r="G20" s="205">
        <v>0.66666666666666663</v>
      </c>
      <c r="H20" s="187">
        <f t="shared" si="2"/>
        <v>0.28472222222222221</v>
      </c>
      <c r="I20" s="188">
        <f t="shared" si="0"/>
        <v>0.28472222222222221</v>
      </c>
      <c r="J20" s="189">
        <f t="shared" si="3"/>
        <v>0</v>
      </c>
      <c r="K20" s="183">
        <f t="shared" ca="1" si="4"/>
        <v>0</v>
      </c>
      <c r="L20" s="73">
        <f ca="1">(WEEKDAY(B20)=1)*SUM(OFFSET(H20,,,-MIN(ROWS($3:20),7)))</f>
        <v>0</v>
      </c>
      <c r="M20" s="68">
        <f t="shared" ca="1" si="5"/>
        <v>0</v>
      </c>
      <c r="N20" s="69">
        <f t="shared" ca="1" si="6"/>
        <v>0</v>
      </c>
      <c r="O20" s="74">
        <f t="shared" ca="1" si="7"/>
        <v>0</v>
      </c>
      <c r="P20" s="136"/>
    </row>
    <row r="21" spans="1:16" ht="15" x14ac:dyDescent="0.25">
      <c r="A21" s="160"/>
      <c r="B21" s="185">
        <f t="shared" si="1"/>
        <v>43637</v>
      </c>
      <c r="C21" s="190"/>
      <c r="D21" s="203">
        <v>0.57291666666666663</v>
      </c>
      <c r="E21" s="204">
        <v>0.79166666666666663</v>
      </c>
      <c r="F21" s="204"/>
      <c r="G21" s="205"/>
      <c r="H21" s="187">
        <f t="shared" si="2"/>
        <v>0.21875</v>
      </c>
      <c r="I21" s="188">
        <f t="shared" si="0"/>
        <v>0.21875</v>
      </c>
      <c r="J21" s="189">
        <f t="shared" si="3"/>
        <v>0</v>
      </c>
      <c r="K21" s="183">
        <f t="shared" ca="1" si="4"/>
        <v>0</v>
      </c>
      <c r="L21" s="73">
        <f ca="1">(WEEKDAY(B21)=1)*SUM(OFFSET(H21,,,-MIN(ROWS($3:21),7)))</f>
        <v>0</v>
      </c>
      <c r="M21" s="68">
        <f t="shared" ca="1" si="5"/>
        <v>0</v>
      </c>
      <c r="N21" s="69">
        <f t="shared" ca="1" si="6"/>
        <v>0</v>
      </c>
      <c r="O21" s="74">
        <f t="shared" ca="1" si="7"/>
        <v>0</v>
      </c>
      <c r="P21" s="136"/>
    </row>
    <row r="22" spans="1:16" ht="15.75" thickBot="1" x14ac:dyDescent="0.3">
      <c r="A22" s="160"/>
      <c r="B22" s="185">
        <f t="shared" si="1"/>
        <v>43638</v>
      </c>
      <c r="C22" s="190"/>
      <c r="D22" s="203"/>
      <c r="E22" s="204"/>
      <c r="F22" s="204"/>
      <c r="G22" s="205"/>
      <c r="H22" s="191">
        <f t="shared" si="2"/>
        <v>0</v>
      </c>
      <c r="I22" s="192">
        <f t="shared" si="0"/>
        <v>0</v>
      </c>
      <c r="J22" s="193">
        <f t="shared" si="3"/>
        <v>0</v>
      </c>
      <c r="K22" s="194">
        <f t="shared" ca="1" si="4"/>
        <v>0</v>
      </c>
      <c r="L22" s="79">
        <f ca="1">(WEEKDAY(B22)=1)*SUM(OFFSET(H22,,,-MIN(ROWS($3:22),7)))</f>
        <v>0</v>
      </c>
      <c r="M22" s="80">
        <f t="shared" ca="1" si="5"/>
        <v>0</v>
      </c>
      <c r="N22" s="81">
        <f t="shared" ca="1" si="6"/>
        <v>0</v>
      </c>
      <c r="O22" s="82">
        <f t="shared" ca="1" si="7"/>
        <v>0</v>
      </c>
      <c r="P22" s="135" t="str">
        <f>IF(H22&lt;&gt;0,"ASTREINTE","")</f>
        <v/>
      </c>
    </row>
    <row r="23" spans="1:16" ht="16.5" thickTop="1" thickBot="1" x14ac:dyDescent="0.3">
      <c r="A23" s="160"/>
      <c r="B23" s="196">
        <f t="shared" si="1"/>
        <v>43639</v>
      </c>
      <c r="C23" s="197"/>
      <c r="D23" s="198"/>
      <c r="E23" s="199"/>
      <c r="F23" s="199"/>
      <c r="G23" s="217"/>
      <c r="H23" s="241">
        <f t="shared" si="2"/>
        <v>0</v>
      </c>
      <c r="I23" s="242">
        <f t="shared" si="0"/>
        <v>0</v>
      </c>
      <c r="J23" s="243">
        <f t="shared" si="3"/>
        <v>0</v>
      </c>
      <c r="K23" s="245">
        <f t="shared" ca="1" si="4"/>
        <v>0</v>
      </c>
      <c r="L23" s="86">
        <f ca="1">(WEEKDAY(B23)=1)*SUM(OFFSET(H23,,,-MIN(ROWS($3:23),7)))</f>
        <v>1.4826388888888893</v>
      </c>
      <c r="M23" s="87">
        <f t="shared" ca="1" si="5"/>
        <v>1.4583333333333333</v>
      </c>
      <c r="N23" s="88">
        <f t="shared" ca="1" si="6"/>
        <v>2.4305555555556024E-2</v>
      </c>
      <c r="O23" s="89">
        <f t="shared" ca="1" si="7"/>
        <v>0</v>
      </c>
      <c r="P23" s="135" t="str">
        <f>IF(H23&lt;&gt;0,"ASTREINTE","")</f>
        <v/>
      </c>
    </row>
    <row r="24" spans="1:16" ht="15.75" thickTop="1" x14ac:dyDescent="0.25">
      <c r="A24" s="160"/>
      <c r="B24" s="175">
        <f t="shared" si="1"/>
        <v>43640</v>
      </c>
      <c r="C24" s="210"/>
      <c r="D24" s="218"/>
      <c r="E24" s="219"/>
      <c r="F24" s="219"/>
      <c r="G24" s="220"/>
      <c r="H24" s="187">
        <f t="shared" si="2"/>
        <v>0</v>
      </c>
      <c r="I24" s="188">
        <f t="shared" si="0"/>
        <v>0</v>
      </c>
      <c r="J24" s="189">
        <f t="shared" si="3"/>
        <v>0</v>
      </c>
      <c r="K24" s="183">
        <f t="shared" ca="1" si="4"/>
        <v>0</v>
      </c>
      <c r="L24" s="59">
        <f ca="1">(WEEKDAY(B24)=1)*SUM(OFFSET(H24,,,-MIN(ROWS($3:24),7)))</f>
        <v>0</v>
      </c>
      <c r="M24" s="68">
        <f t="shared" ca="1" si="5"/>
        <v>0</v>
      </c>
      <c r="N24" s="69">
        <f t="shared" ca="1" si="6"/>
        <v>0</v>
      </c>
      <c r="O24" s="74">
        <f t="shared" ca="1" si="7"/>
        <v>0</v>
      </c>
      <c r="P24" s="136"/>
    </row>
    <row r="25" spans="1:16" ht="15" x14ac:dyDescent="0.25">
      <c r="A25" s="160"/>
      <c r="B25" s="185">
        <f t="shared" si="1"/>
        <v>43641</v>
      </c>
      <c r="C25" s="190"/>
      <c r="D25" s="214"/>
      <c r="E25" s="215"/>
      <c r="F25" s="215"/>
      <c r="G25" s="216"/>
      <c r="H25" s="187">
        <f t="shared" si="2"/>
        <v>0</v>
      </c>
      <c r="I25" s="188">
        <f t="shared" si="0"/>
        <v>0</v>
      </c>
      <c r="J25" s="189">
        <f t="shared" si="3"/>
        <v>0</v>
      </c>
      <c r="K25" s="183">
        <f t="shared" ca="1" si="4"/>
        <v>0</v>
      </c>
      <c r="L25" s="73">
        <f ca="1">(WEEKDAY(B25)=1)*SUM(OFFSET(H25,,,-MIN(ROWS($3:25),7)))</f>
        <v>0</v>
      </c>
      <c r="M25" s="68">
        <f t="shared" ca="1" si="5"/>
        <v>0</v>
      </c>
      <c r="N25" s="69">
        <f t="shared" ca="1" si="6"/>
        <v>0</v>
      </c>
      <c r="O25" s="74">
        <f t="shared" ca="1" si="7"/>
        <v>0</v>
      </c>
      <c r="P25" s="136"/>
    </row>
    <row r="26" spans="1:16" ht="15" x14ac:dyDescent="0.25">
      <c r="A26" s="160"/>
      <c r="B26" s="185">
        <f t="shared" si="1"/>
        <v>43642</v>
      </c>
      <c r="C26" s="190"/>
      <c r="D26" s="214"/>
      <c r="E26" s="215"/>
      <c r="F26" s="215"/>
      <c r="G26" s="216"/>
      <c r="H26" s="187">
        <f t="shared" si="2"/>
        <v>0</v>
      </c>
      <c r="I26" s="188">
        <f t="shared" si="0"/>
        <v>0</v>
      </c>
      <c r="J26" s="189">
        <f t="shared" si="3"/>
        <v>0</v>
      </c>
      <c r="K26" s="183">
        <f t="shared" ca="1" si="4"/>
        <v>0</v>
      </c>
      <c r="L26" s="73">
        <f ca="1">(WEEKDAY(B26)=1)*SUM(OFFSET(H26,,,-MIN(ROWS($3:26),7)))</f>
        <v>0</v>
      </c>
      <c r="M26" s="68">
        <f t="shared" ca="1" si="5"/>
        <v>0</v>
      </c>
      <c r="N26" s="69">
        <f t="shared" ca="1" si="6"/>
        <v>0</v>
      </c>
      <c r="O26" s="74">
        <f t="shared" ca="1" si="7"/>
        <v>0</v>
      </c>
      <c r="P26" s="136"/>
    </row>
    <row r="27" spans="1:16" ht="15" x14ac:dyDescent="0.25">
      <c r="A27" s="160"/>
      <c r="B27" s="185">
        <f t="shared" si="1"/>
        <v>43643</v>
      </c>
      <c r="C27" s="190"/>
      <c r="D27" s="214"/>
      <c r="E27" s="215"/>
      <c r="F27" s="215"/>
      <c r="G27" s="216"/>
      <c r="H27" s="187">
        <f t="shared" si="2"/>
        <v>0</v>
      </c>
      <c r="I27" s="188">
        <f t="shared" si="0"/>
        <v>0</v>
      </c>
      <c r="J27" s="189">
        <f t="shared" si="3"/>
        <v>0</v>
      </c>
      <c r="K27" s="183">
        <f t="shared" ca="1" si="4"/>
        <v>0</v>
      </c>
      <c r="L27" s="73">
        <f ca="1">(WEEKDAY(B27)=1)*SUM(OFFSET(H27,,,-MIN(ROWS($3:27),7)))</f>
        <v>0</v>
      </c>
      <c r="M27" s="68">
        <f t="shared" ca="1" si="5"/>
        <v>0</v>
      </c>
      <c r="N27" s="69">
        <f t="shared" ca="1" si="6"/>
        <v>0</v>
      </c>
      <c r="O27" s="74">
        <f t="shared" ca="1" si="7"/>
        <v>0</v>
      </c>
      <c r="P27" s="136"/>
    </row>
    <row r="28" spans="1:16" ht="15" x14ac:dyDescent="0.25">
      <c r="A28" s="160"/>
      <c r="B28" s="185">
        <f t="shared" si="1"/>
        <v>43644</v>
      </c>
      <c r="C28" s="190"/>
      <c r="D28" s="214"/>
      <c r="E28" s="215"/>
      <c r="F28" s="215"/>
      <c r="G28" s="216"/>
      <c r="H28" s="187">
        <f t="shared" si="2"/>
        <v>0</v>
      </c>
      <c r="I28" s="188">
        <f t="shared" si="0"/>
        <v>0</v>
      </c>
      <c r="J28" s="189">
        <f t="shared" si="3"/>
        <v>0</v>
      </c>
      <c r="K28" s="183">
        <f t="shared" ca="1" si="4"/>
        <v>0</v>
      </c>
      <c r="L28" s="73">
        <f ca="1">(WEEKDAY(B28)=1)*SUM(OFFSET(H28,,,-MIN(ROWS($3:28),7)))</f>
        <v>0</v>
      </c>
      <c r="M28" s="68">
        <f t="shared" ca="1" si="5"/>
        <v>0</v>
      </c>
      <c r="N28" s="69">
        <f t="shared" ca="1" si="6"/>
        <v>0</v>
      </c>
      <c r="O28" s="74">
        <f t="shared" ca="1" si="7"/>
        <v>0</v>
      </c>
      <c r="P28" s="136"/>
    </row>
    <row r="29" spans="1:16" ht="15.75" thickBot="1" x14ac:dyDescent="0.3">
      <c r="A29" s="160"/>
      <c r="B29" s="185">
        <f t="shared" si="1"/>
        <v>43645</v>
      </c>
      <c r="C29" s="190"/>
      <c r="D29" s="214"/>
      <c r="E29" s="215"/>
      <c r="F29" s="215"/>
      <c r="G29" s="216"/>
      <c r="H29" s="191">
        <f t="shared" si="2"/>
        <v>0</v>
      </c>
      <c r="I29" s="192">
        <f t="shared" si="0"/>
        <v>0</v>
      </c>
      <c r="J29" s="193">
        <f t="shared" si="3"/>
        <v>0</v>
      </c>
      <c r="K29" s="194">
        <f t="shared" ca="1" si="4"/>
        <v>0</v>
      </c>
      <c r="L29" s="79">
        <f ca="1">(WEEKDAY(B29)=1)*SUM(OFFSET(H29,,,-MIN(ROWS($3:29),7)))</f>
        <v>0</v>
      </c>
      <c r="M29" s="80">
        <f t="shared" ca="1" si="5"/>
        <v>0</v>
      </c>
      <c r="N29" s="81">
        <f t="shared" ca="1" si="6"/>
        <v>0</v>
      </c>
      <c r="O29" s="82">
        <f t="shared" ca="1" si="7"/>
        <v>0</v>
      </c>
      <c r="P29" s="135" t="str">
        <f>IF(H29&lt;&gt;0,"ASTREINTE","")</f>
        <v/>
      </c>
    </row>
    <row r="30" spans="1:16" ht="16.5" thickTop="1" thickBot="1" x14ac:dyDescent="0.3">
      <c r="A30" s="160"/>
      <c r="B30" s="196">
        <f t="shared" si="1"/>
        <v>43646</v>
      </c>
      <c r="C30" s="197"/>
      <c r="D30" s="198"/>
      <c r="E30" s="199"/>
      <c r="F30" s="199"/>
      <c r="G30" s="217"/>
      <c r="H30" s="241">
        <f t="shared" si="2"/>
        <v>0</v>
      </c>
      <c r="I30" s="242">
        <f t="shared" si="0"/>
        <v>0</v>
      </c>
      <c r="J30" s="243">
        <f t="shared" si="3"/>
        <v>0</v>
      </c>
      <c r="K30" s="245">
        <f t="shared" ca="1" si="4"/>
        <v>0</v>
      </c>
      <c r="L30" s="86">
        <f ca="1">(WEEKDAY(B30)=1)*SUM(OFFSET(H30,,,-MIN(ROWS($3:30),7)))</f>
        <v>0</v>
      </c>
      <c r="M30" s="87">
        <f t="shared" ca="1" si="5"/>
        <v>0</v>
      </c>
      <c r="N30" s="88">
        <f t="shared" ca="1" si="6"/>
        <v>0</v>
      </c>
      <c r="O30" s="89">
        <f t="shared" ca="1" si="7"/>
        <v>0</v>
      </c>
      <c r="P30" s="135" t="str">
        <f>IF(H30&lt;&gt;0,"ASTREINTE","")</f>
        <v/>
      </c>
    </row>
    <row r="31" spans="1:16" ht="15.75" thickTop="1" x14ac:dyDescent="0.25">
      <c r="A31" s="160"/>
      <c r="B31" s="175">
        <f t="shared" si="1"/>
        <v>43647</v>
      </c>
      <c r="C31" s="210"/>
      <c r="D31" s="218"/>
      <c r="E31" s="219"/>
      <c r="F31" s="219"/>
      <c r="G31" s="220"/>
      <c r="H31" s="187">
        <f t="shared" si="2"/>
        <v>0</v>
      </c>
      <c r="I31" s="188">
        <f t="shared" si="0"/>
        <v>0</v>
      </c>
      <c r="J31" s="189">
        <f t="shared" si="3"/>
        <v>0</v>
      </c>
      <c r="K31" s="183">
        <f t="shared" ca="1" si="4"/>
        <v>0</v>
      </c>
      <c r="L31" s="59">
        <f ca="1">(WEEKDAY(B31)=1)*SUM(OFFSET(H31,,,-MIN(ROWS($3:31),7)))</f>
        <v>0</v>
      </c>
      <c r="M31" s="68">
        <f t="shared" ca="1" si="5"/>
        <v>0</v>
      </c>
      <c r="N31" s="69">
        <f t="shared" ca="1" si="6"/>
        <v>0</v>
      </c>
      <c r="O31" s="74">
        <f t="shared" ca="1" si="7"/>
        <v>0</v>
      </c>
      <c r="P31" s="135"/>
    </row>
    <row r="32" spans="1:16" ht="15" x14ac:dyDescent="0.25">
      <c r="A32" s="160"/>
      <c r="B32" s="185">
        <f t="shared" si="1"/>
        <v>43648</v>
      </c>
      <c r="C32" s="190"/>
      <c r="D32" s="214"/>
      <c r="E32" s="215"/>
      <c r="F32" s="215"/>
      <c r="G32" s="216"/>
      <c r="H32" s="187">
        <f t="shared" si="2"/>
        <v>0</v>
      </c>
      <c r="I32" s="188">
        <f t="shared" si="0"/>
        <v>0</v>
      </c>
      <c r="J32" s="189">
        <f t="shared" si="3"/>
        <v>0</v>
      </c>
      <c r="K32" s="183">
        <f t="shared" ca="1" si="4"/>
        <v>0</v>
      </c>
      <c r="L32" s="73">
        <f ca="1">(WEEKDAY(B32)=1)*SUM(OFFSET(H32,,,-MIN(ROWS($3:32),7)))</f>
        <v>0</v>
      </c>
      <c r="M32" s="68">
        <f t="shared" ca="1" si="5"/>
        <v>0</v>
      </c>
      <c r="N32" s="69">
        <f t="shared" ca="1" si="6"/>
        <v>0</v>
      </c>
      <c r="O32" s="74">
        <f t="shared" ca="1" si="7"/>
        <v>0</v>
      </c>
      <c r="P32" s="136"/>
    </row>
    <row r="33" spans="1:16" ht="15" x14ac:dyDescent="0.25">
      <c r="A33" s="160"/>
      <c r="B33" s="185">
        <f t="shared" si="1"/>
        <v>43649</v>
      </c>
      <c r="C33" s="190"/>
      <c r="D33" s="214"/>
      <c r="E33" s="215"/>
      <c r="F33" s="215"/>
      <c r="G33" s="216"/>
      <c r="H33" s="187">
        <f t="shared" si="2"/>
        <v>0</v>
      </c>
      <c r="I33" s="188">
        <f t="shared" si="0"/>
        <v>0</v>
      </c>
      <c r="J33" s="189">
        <f t="shared" si="3"/>
        <v>0</v>
      </c>
      <c r="K33" s="183">
        <f t="shared" ca="1" si="4"/>
        <v>0</v>
      </c>
      <c r="L33" s="73">
        <f ca="1">(WEEKDAY(B33)=1)*SUM(OFFSET(H33,,,-MIN(ROWS($3:33),7)))</f>
        <v>0</v>
      </c>
      <c r="M33" s="68">
        <f t="shared" ca="1" si="5"/>
        <v>0</v>
      </c>
      <c r="N33" s="69">
        <f t="shared" ca="1" si="6"/>
        <v>0</v>
      </c>
      <c r="O33" s="74">
        <f t="shared" ca="1" si="7"/>
        <v>0</v>
      </c>
      <c r="P33" s="136"/>
    </row>
    <row r="34" spans="1:16" ht="15" x14ac:dyDescent="0.25">
      <c r="A34" s="160"/>
      <c r="B34" s="185">
        <f t="shared" si="1"/>
        <v>43650</v>
      </c>
      <c r="C34" s="190"/>
      <c r="D34" s="214"/>
      <c r="E34" s="215"/>
      <c r="F34" s="215"/>
      <c r="G34" s="216"/>
      <c r="H34" s="187">
        <f t="shared" si="2"/>
        <v>0</v>
      </c>
      <c r="I34" s="188">
        <f t="shared" si="0"/>
        <v>0</v>
      </c>
      <c r="J34" s="189">
        <f t="shared" si="3"/>
        <v>0</v>
      </c>
      <c r="K34" s="183">
        <f t="shared" ca="1" si="4"/>
        <v>0</v>
      </c>
      <c r="L34" s="73">
        <f ca="1">(WEEKDAY(B34)=1)*SUM(OFFSET(H34,,,-MIN(ROWS($3:34),7)))</f>
        <v>0</v>
      </c>
      <c r="M34" s="68">
        <f t="shared" ca="1" si="5"/>
        <v>0</v>
      </c>
      <c r="N34" s="69">
        <f t="shared" ca="1" si="6"/>
        <v>0</v>
      </c>
      <c r="O34" s="74">
        <f t="shared" ca="1" si="7"/>
        <v>0</v>
      </c>
      <c r="P34" s="136"/>
    </row>
    <row r="35" spans="1:16" ht="15" x14ac:dyDescent="0.25">
      <c r="A35" s="160"/>
      <c r="B35" s="185">
        <f t="shared" si="1"/>
        <v>43651</v>
      </c>
      <c r="C35" s="190"/>
      <c r="D35" s="214"/>
      <c r="E35" s="215"/>
      <c r="F35" s="215"/>
      <c r="G35" s="216"/>
      <c r="H35" s="187">
        <f t="shared" si="2"/>
        <v>0</v>
      </c>
      <c r="I35" s="188">
        <f t="shared" si="0"/>
        <v>0</v>
      </c>
      <c r="J35" s="189">
        <f t="shared" si="3"/>
        <v>0</v>
      </c>
      <c r="K35" s="183">
        <f t="shared" ca="1" si="4"/>
        <v>0</v>
      </c>
      <c r="L35" s="73">
        <f ca="1">(WEEKDAY(B35)=1)*SUM(OFFSET(H35,,,-MIN(ROWS($3:35),7)))</f>
        <v>0</v>
      </c>
      <c r="M35" s="68">
        <f t="shared" ca="1" si="5"/>
        <v>0</v>
      </c>
      <c r="N35" s="69">
        <f t="shared" ca="1" si="6"/>
        <v>0</v>
      </c>
      <c r="O35" s="74">
        <f t="shared" ca="1" si="7"/>
        <v>0</v>
      </c>
      <c r="P35" s="136"/>
    </row>
    <row r="36" spans="1:16" ht="15.75" thickBot="1" x14ac:dyDescent="0.3">
      <c r="A36" s="160"/>
      <c r="B36" s="185">
        <f t="shared" si="1"/>
        <v>43652</v>
      </c>
      <c r="C36" s="190"/>
      <c r="D36" s="214"/>
      <c r="E36" s="215"/>
      <c r="F36" s="215"/>
      <c r="G36" s="216"/>
      <c r="H36" s="191">
        <f t="shared" si="2"/>
        <v>0</v>
      </c>
      <c r="I36" s="192">
        <f t="shared" si="0"/>
        <v>0</v>
      </c>
      <c r="J36" s="193">
        <f t="shared" si="3"/>
        <v>0</v>
      </c>
      <c r="K36" s="194">
        <f t="shared" ca="1" si="4"/>
        <v>0</v>
      </c>
      <c r="L36" s="79">
        <f ca="1">(WEEKDAY(B36)=1)*SUM(OFFSET(H36,,,-MIN(ROWS($3:36),7)))</f>
        <v>0</v>
      </c>
      <c r="M36" s="80">
        <f t="shared" ca="1" si="5"/>
        <v>0</v>
      </c>
      <c r="N36" s="81">
        <f t="shared" ca="1" si="6"/>
        <v>0</v>
      </c>
      <c r="O36" s="99">
        <f t="shared" ca="1" si="7"/>
        <v>0</v>
      </c>
      <c r="P36" s="135" t="str">
        <f>IF(H36&lt;&gt;0,"ASTREINTE","")</f>
        <v/>
      </c>
    </row>
    <row r="37" spans="1:16" ht="16.5" thickTop="1" thickBot="1" x14ac:dyDescent="0.3">
      <c r="A37" s="160"/>
      <c r="B37" s="221">
        <f t="shared" si="1"/>
        <v>43653</v>
      </c>
      <c r="C37" s="190"/>
      <c r="D37" s="214"/>
      <c r="E37" s="215"/>
      <c r="F37" s="215"/>
      <c r="G37" s="216"/>
      <c r="H37" s="241">
        <f t="shared" si="2"/>
        <v>0</v>
      </c>
      <c r="I37" s="242">
        <f t="shared" si="0"/>
        <v>0</v>
      </c>
      <c r="J37" s="243">
        <f t="shared" si="3"/>
        <v>0</v>
      </c>
      <c r="K37" s="245">
        <f t="shared" ca="1" si="4"/>
        <v>0</v>
      </c>
      <c r="L37" s="86">
        <f ca="1">(WEEKDAY(B37)=1)*SUM(OFFSET(H37,,,-MIN(ROWS($3:37),7)))</f>
        <v>0</v>
      </c>
      <c r="M37" s="87">
        <f t="shared" ca="1" si="5"/>
        <v>0</v>
      </c>
      <c r="N37" s="88">
        <f t="shared" ca="1" si="6"/>
        <v>0</v>
      </c>
      <c r="O37" s="89">
        <f t="shared" ca="1" si="7"/>
        <v>0</v>
      </c>
      <c r="P37" s="135" t="str">
        <f>IF(H37&lt;&gt;0,"ASTREINTE","")</f>
        <v/>
      </c>
    </row>
    <row r="38" spans="1:16" ht="16.5" thickTop="1" thickBot="1" x14ac:dyDescent="0.3">
      <c r="A38" s="160"/>
      <c r="B38" s="161" t="s">
        <v>12</v>
      </c>
      <c r="C38" s="162"/>
      <c r="D38" s="162"/>
      <c r="E38" s="162"/>
      <c r="F38" s="162"/>
      <c r="G38" s="162"/>
      <c r="H38" s="163">
        <f t="shared" ref="H38:O38" si="8">SUM(H3:H37)</f>
        <v>4.6180555555555571</v>
      </c>
      <c r="I38" s="163">
        <f t="shared" si="8"/>
        <v>4.6180555555555571</v>
      </c>
      <c r="J38" s="163">
        <f t="shared" si="8"/>
        <v>0</v>
      </c>
      <c r="K38" s="170">
        <f ca="1">SUMIFS(K3:K37,C3:C37,"")</f>
        <v>0</v>
      </c>
      <c r="L38" s="164">
        <f ca="1">SUM(L3:L37)</f>
        <v>4.6180555555555571</v>
      </c>
      <c r="M38" s="164">
        <f t="shared" ca="1" si="8"/>
        <v>4.354166666666667</v>
      </c>
      <c r="N38" s="164">
        <f t="shared" ca="1" si="8"/>
        <v>0.26388888888888995</v>
      </c>
      <c r="O38" s="165">
        <f t="shared" ca="1" si="8"/>
        <v>0</v>
      </c>
      <c r="P38" s="137"/>
    </row>
    <row r="39" spans="1:16" ht="14.25" thickTop="1" thickBot="1" x14ac:dyDescent="0.3">
      <c r="A39" s="39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39"/>
      <c r="B40" s="11" t="s">
        <v>13</v>
      </c>
      <c r="C40" s="26"/>
      <c r="D40" s="27"/>
      <c r="E40" s="27"/>
      <c r="F40" s="27"/>
      <c r="G40" s="27"/>
      <c r="H40" s="12">
        <f>H38</f>
        <v>4.6180555555555571</v>
      </c>
      <c r="I40" s="250">
        <f>SUM(I38:J38)</f>
        <v>4.6180555555555571</v>
      </c>
      <c r="J40" s="251"/>
      <c r="K40" s="28"/>
      <c r="L40" s="12">
        <f ca="1">L38</f>
        <v>4.6180555555555571</v>
      </c>
      <c r="M40" s="250">
        <f ca="1">SUM(M38:O38)</f>
        <v>4.6180555555555571</v>
      </c>
      <c r="N40" s="252"/>
      <c r="O40" s="253"/>
    </row>
    <row r="41" spans="1:16" ht="13.5" thickTop="1" x14ac:dyDescent="0.25"/>
  </sheetData>
  <mergeCells count="3">
    <mergeCell ref="A3:A16"/>
    <mergeCell ref="I40:J40"/>
    <mergeCell ref="M40:O40"/>
  </mergeCells>
  <conditionalFormatting sqref="A1">
    <cfRule type="expression" dxfId="35" priority="8">
      <formula>WEEKDAY($B1)=1</formula>
    </cfRule>
  </conditionalFormatting>
  <conditionalFormatting sqref="B31:K37">
    <cfRule type="expression" dxfId="34" priority="6">
      <formula>MONTH($B$34)&lt;&gt;MONTH($B$22)</formula>
    </cfRule>
  </conditionalFormatting>
  <conditionalFormatting sqref="B3:K37">
    <cfRule type="expression" dxfId="33" priority="7">
      <formula>WEEKDAY($B3)=1</formula>
    </cfRule>
  </conditionalFormatting>
  <conditionalFormatting sqref="C3:C11 C13:C15 C20:C29 C17:C18 C31:C37">
    <cfRule type="expression" dxfId="32" priority="5">
      <formula>AND(COUNTIF(Fer,B3)=0,C3&lt;&gt;"")</formula>
    </cfRule>
  </conditionalFormatting>
  <conditionalFormatting sqref="B3:C15 B17:C29 B31:C37">
    <cfRule type="expression" dxfId="31" priority="4">
      <formula>COUNTIF(Fer,$B3)</formula>
    </cfRule>
  </conditionalFormatting>
  <conditionalFormatting sqref="B3:K15 B17:K29 B31:K37">
    <cfRule type="expression" dxfId="30" priority="3">
      <formula>NOT(MOD(ROW(),2))</formula>
    </cfRule>
  </conditionalFormatting>
  <conditionalFormatting sqref="P3:P37">
    <cfRule type="expression" dxfId="29" priority="2">
      <formula>WEEKDAY($B3)=1</formula>
    </cfRule>
  </conditionalFormatting>
  <conditionalFormatting sqref="B3:P37">
    <cfRule type="expression" dxfId="28" priority="1">
      <formula>$P3="CONGE"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71" r:id="rId4" name="Button 11">
              <controlPr defaultSize="0" print="0" autoFill="0" autoPict="0" macro="[0]!_xludf.Clear">
                <anchor moveWithCells="1" sizeWithCells="1">
                  <from>
                    <xdr:col>15</xdr:col>
                    <xdr:colOff>47625</xdr:colOff>
                    <xdr:row>0</xdr:row>
                    <xdr:rowOff>38100</xdr:rowOff>
                  </from>
                  <to>
                    <xdr:col>15</xdr:col>
                    <xdr:colOff>714375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R41"/>
  <sheetViews>
    <sheetView zoomScale="98" zoomScaleNormal="98" workbookViewId="0">
      <pane xSplit="1" ySplit="2" topLeftCell="B3" activePane="bottomRight" state="frozen"/>
      <selection activeCell="P17" sqref="P17"/>
      <selection pane="topRight" activeCell="P17" sqref="P17"/>
      <selection pane="bottomLeft" activeCell="P17" sqref="P17"/>
      <selection pane="bottomRight" activeCell="P1" sqref="P1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132"/>
      <c r="B1" s="29" t="s">
        <v>31</v>
      </c>
      <c r="C1" s="30" t="s">
        <v>29</v>
      </c>
      <c r="D1" s="115">
        <f ca="1">N38/"1:"</f>
        <v>10.166666666666673</v>
      </c>
      <c r="E1" s="31"/>
      <c r="F1" s="30" t="s">
        <v>30</v>
      </c>
      <c r="G1" s="116">
        <f ca="1">O38/"1:"</f>
        <v>6.4999999999999876</v>
      </c>
      <c r="H1" s="31"/>
      <c r="I1" s="32" t="s">
        <v>32</v>
      </c>
      <c r="J1" s="32"/>
      <c r="K1" s="117">
        <f>J38/"1:"</f>
        <v>2.2499999999999973</v>
      </c>
      <c r="L1" s="31"/>
      <c r="M1" s="32" t="s">
        <v>33</v>
      </c>
      <c r="N1" s="33"/>
      <c r="O1" s="118">
        <f ca="1">K38/"1:"</f>
        <v>0</v>
      </c>
    </row>
    <row r="2" spans="1:18" ht="40.5" customHeight="1" thickTop="1" thickBot="1" x14ac:dyDescent="0.3">
      <c r="A2" s="40">
        <v>43617</v>
      </c>
      <c r="B2" s="41" t="s">
        <v>0</v>
      </c>
      <c r="C2" s="42" t="s">
        <v>1</v>
      </c>
      <c r="D2" s="43" t="s">
        <v>34</v>
      </c>
      <c r="E2" s="44" t="s">
        <v>35</v>
      </c>
      <c r="F2" s="44" t="s">
        <v>36</v>
      </c>
      <c r="G2" s="53" t="s">
        <v>37</v>
      </c>
      <c r="H2" s="54" t="s">
        <v>2</v>
      </c>
      <c r="I2" s="51" t="str">
        <f>"Dont
H Jour
("&amp;TEXT(HJ,"hh")&amp;" à "&amp;TEXT(HN,"hh")&amp;")"</f>
        <v>Dont
H Jour
(07 à 20)</v>
      </c>
      <c r="J2" s="45" t="str">
        <f>"Dont
H Nuit
("&amp;TEXT(HN,"hh")&amp;" à "&amp;TEXT(HJ,"hh")&amp;")"</f>
        <v>Dont
H Nuit
(20 à 07)</v>
      </c>
      <c r="K2" s="52" t="s">
        <v>3</v>
      </c>
      <c r="L2" s="50" t="s">
        <v>4</v>
      </c>
      <c r="M2" s="43" t="s">
        <v>5</v>
      </c>
      <c r="N2" s="44" t="s">
        <v>6</v>
      </c>
      <c r="O2" s="46" t="s">
        <v>7</v>
      </c>
      <c r="P2" s="46" t="s">
        <v>52</v>
      </c>
    </row>
    <row r="3" spans="1:18" ht="15.75" thickTop="1" x14ac:dyDescent="0.2">
      <c r="A3" s="254" t="str">
        <f ca="1">MID(CELL("filename",A1),FIND("]",CELL("filename",A1))+1,32)</f>
        <v>PATRICE</v>
      </c>
      <c r="B3" s="175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76"/>
      <c r="D3" s="177">
        <v>0.35069444444444442</v>
      </c>
      <c r="E3" s="178">
        <v>0.54166666666666663</v>
      </c>
      <c r="F3" s="178">
        <v>0.58333333333333337</v>
      </c>
      <c r="G3" s="179">
        <v>0.66666666666666663</v>
      </c>
      <c r="H3" s="180">
        <f>MAX(MOD(($E3+$G3-$D3-$F3),1),C3*HF)</f>
        <v>0.27430555555555547</v>
      </c>
      <c r="I3" s="181">
        <f t="shared" ref="I3:I37" si="0">$H3-$J3</f>
        <v>0.27430555555555547</v>
      </c>
      <c r="J3" s="182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83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67">
        <f ca="1">(WEEKDAY(B3)=1)*SUM(OFFSET(H3,,,-MIN(ROWS($3:3),7)))</f>
        <v>0</v>
      </c>
      <c r="M3" s="68">
        <f ca="1">(WEEKDAY(B3)=1)*MIN(HS_1,L3)</f>
        <v>0</v>
      </c>
      <c r="N3" s="69">
        <f ca="1">(WEEKDAY(B3)=1)*MIN(HS_2-HS_1,L3-M3)</f>
        <v>0</v>
      </c>
      <c r="O3" s="70">
        <f ca="1">(WEEKDAY(B3)=1)*L3-M3-N3</f>
        <v>0</v>
      </c>
      <c r="P3" s="132"/>
      <c r="Q3" s="13" t="s">
        <v>8</v>
      </c>
      <c r="R3" s="14">
        <v>0.29166666666666669</v>
      </c>
    </row>
    <row r="4" spans="1:18" ht="15" x14ac:dyDescent="0.2">
      <c r="A4" s="255"/>
      <c r="B4" s="185">
        <f t="shared" ref="B4:B37" si="1">B3+1</f>
        <v>43620</v>
      </c>
      <c r="C4" s="186"/>
      <c r="D4" s="177">
        <v>0.3611111111111111</v>
      </c>
      <c r="E4" s="178">
        <v>0.54166666666666663</v>
      </c>
      <c r="F4" s="178">
        <v>0.58333333333333337</v>
      </c>
      <c r="G4" s="179">
        <v>0.64583333333333337</v>
      </c>
      <c r="H4" s="187">
        <f t="shared" ref="H4:H37" si="2">MAX(MOD(($E4+$G4-$D4-$F4),1),C4*HF)</f>
        <v>0.24305555555555547</v>
      </c>
      <c r="I4" s="188">
        <f t="shared" si="0"/>
        <v>0.24305555555555547</v>
      </c>
      <c r="J4" s="189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3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73">
        <f ca="1">(WEEKDAY(B4)=1)*SUM(OFFSET(H4,,,-MIN(ROWS($3:4),7)))</f>
        <v>0</v>
      </c>
      <c r="M4" s="68">
        <f t="shared" ref="M4:M37" ca="1" si="5">(WEEKDAY(B4)=1)*MIN(HS_1,L4)</f>
        <v>0</v>
      </c>
      <c r="N4" s="69">
        <f t="shared" ref="N4:N37" ca="1" si="6">(WEEKDAY(B4)=1)*MIN(HS_2-HS_1,L4-M4)</f>
        <v>0</v>
      </c>
      <c r="O4" s="74">
        <f t="shared" ref="O4:O37" ca="1" si="7">(WEEKDAY(B4)=1)*L4-M4-N4</f>
        <v>0</v>
      </c>
      <c r="P4" s="133"/>
      <c r="Q4" s="15" t="s">
        <v>9</v>
      </c>
      <c r="R4" s="16">
        <v>0.83333333333333337</v>
      </c>
    </row>
    <row r="5" spans="1:18" ht="15" x14ac:dyDescent="0.2">
      <c r="A5" s="255"/>
      <c r="B5" s="185">
        <f t="shared" si="1"/>
        <v>43621</v>
      </c>
      <c r="C5" s="190"/>
      <c r="D5" s="177">
        <v>0.34027777777777773</v>
      </c>
      <c r="E5" s="178">
        <v>0.54166666666666663</v>
      </c>
      <c r="F5" s="178">
        <v>0.58333333333333337</v>
      </c>
      <c r="G5" s="179">
        <v>0.69791666666666663</v>
      </c>
      <c r="H5" s="187">
        <f t="shared" si="2"/>
        <v>0.31597222222222221</v>
      </c>
      <c r="I5" s="188">
        <f t="shared" si="0"/>
        <v>0.31597222222222221</v>
      </c>
      <c r="J5" s="189">
        <f t="shared" si="3"/>
        <v>0</v>
      </c>
      <c r="K5" s="183">
        <f t="shared" ca="1" si="4"/>
        <v>0</v>
      </c>
      <c r="L5" s="73">
        <f ca="1">(WEEKDAY(B5)=1)*SUM(OFFSET(H5,,,-MIN(ROWS($3:5),7)))</f>
        <v>0</v>
      </c>
      <c r="M5" s="68">
        <f t="shared" ca="1" si="5"/>
        <v>0</v>
      </c>
      <c r="N5" s="75">
        <f t="shared" ca="1" si="6"/>
        <v>0</v>
      </c>
      <c r="O5" s="74">
        <f t="shared" ca="1" si="7"/>
        <v>0</v>
      </c>
      <c r="P5" s="133"/>
      <c r="Q5" s="15" t="s">
        <v>10</v>
      </c>
      <c r="R5" s="17">
        <f>RIGHT(M2,2)/24</f>
        <v>1.4583333333333333</v>
      </c>
    </row>
    <row r="6" spans="1:18" ht="15" x14ac:dyDescent="0.2">
      <c r="A6" s="255"/>
      <c r="B6" s="185">
        <f t="shared" si="1"/>
        <v>43622</v>
      </c>
      <c r="C6" s="186"/>
      <c r="D6" s="177">
        <v>0.34722222222222227</v>
      </c>
      <c r="E6" s="178">
        <v>0.54166666666666663</v>
      </c>
      <c r="F6" s="178">
        <v>0.58333333333333337</v>
      </c>
      <c r="G6" s="179">
        <v>0.69791666666666663</v>
      </c>
      <c r="H6" s="187">
        <f t="shared" si="2"/>
        <v>0.30902777777777757</v>
      </c>
      <c r="I6" s="188">
        <f t="shared" si="0"/>
        <v>0.30902777777777757</v>
      </c>
      <c r="J6" s="189">
        <f t="shared" si="3"/>
        <v>0</v>
      </c>
      <c r="K6" s="183">
        <f t="shared" ca="1" si="4"/>
        <v>0</v>
      </c>
      <c r="L6" s="73">
        <f ca="1">(WEEKDAY(B6)=1)*SUM(OFFSET(H6,,,-MIN(ROWS($3:6),7)))</f>
        <v>0</v>
      </c>
      <c r="M6" s="68">
        <f t="shared" ca="1" si="5"/>
        <v>0</v>
      </c>
      <c r="N6" s="69">
        <f t="shared" ca="1" si="6"/>
        <v>0</v>
      </c>
      <c r="O6" s="74">
        <f t="shared" ca="1" si="7"/>
        <v>0</v>
      </c>
      <c r="P6" s="133"/>
      <c r="Q6" s="15" t="s">
        <v>11</v>
      </c>
      <c r="R6" s="17">
        <f>RIGHT(N2,2)/24</f>
        <v>1.7916666666666667</v>
      </c>
    </row>
    <row r="7" spans="1:18" ht="15.75" thickBot="1" x14ac:dyDescent="0.25">
      <c r="A7" s="255"/>
      <c r="B7" s="185">
        <f t="shared" si="1"/>
        <v>43623</v>
      </c>
      <c r="C7" s="186"/>
      <c r="D7" s="177">
        <v>0.39930555555555558</v>
      </c>
      <c r="E7" s="178">
        <v>0.54166666666666663</v>
      </c>
      <c r="F7" s="178">
        <v>0.58333333333333337</v>
      </c>
      <c r="G7" s="179">
        <v>0.73263888888888884</v>
      </c>
      <c r="H7" s="187">
        <f t="shared" si="2"/>
        <v>0.29166666666666641</v>
      </c>
      <c r="I7" s="188">
        <f t="shared" si="0"/>
        <v>0.29166666666666641</v>
      </c>
      <c r="J7" s="189">
        <f t="shared" si="3"/>
        <v>0</v>
      </c>
      <c r="K7" s="183">
        <f t="shared" ca="1" si="4"/>
        <v>0</v>
      </c>
      <c r="L7" s="73">
        <f ca="1">(WEEKDAY(B7)=1)*SUM(OFFSET(H7,,,-MIN(ROWS($3:7),7)))</f>
        <v>0</v>
      </c>
      <c r="M7" s="68">
        <f t="shared" ca="1" si="5"/>
        <v>0</v>
      </c>
      <c r="N7" s="69">
        <f t="shared" ca="1" si="6"/>
        <v>0</v>
      </c>
      <c r="O7" s="74">
        <f t="shared" ca="1" si="7"/>
        <v>0</v>
      </c>
      <c r="P7" s="133"/>
      <c r="Q7" s="18" t="s">
        <v>51</v>
      </c>
      <c r="R7" s="19">
        <v>0.29166666666666669</v>
      </c>
    </row>
    <row r="8" spans="1:18" ht="16.5" thickTop="1" thickBot="1" x14ac:dyDescent="0.25">
      <c r="A8" s="255"/>
      <c r="B8" s="185">
        <f t="shared" si="1"/>
        <v>43624</v>
      </c>
      <c r="C8" s="186"/>
      <c r="D8" s="200"/>
      <c r="E8" s="201"/>
      <c r="F8" s="201"/>
      <c r="G8" s="247"/>
      <c r="H8" s="191">
        <f t="shared" si="2"/>
        <v>0</v>
      </c>
      <c r="I8" s="192">
        <f t="shared" si="0"/>
        <v>0</v>
      </c>
      <c r="J8" s="193">
        <f t="shared" si="3"/>
        <v>0</v>
      </c>
      <c r="K8" s="194">
        <f t="shared" ca="1" si="4"/>
        <v>0</v>
      </c>
      <c r="L8" s="79">
        <f ca="1">(WEEKDAY(B8)=1)*SUM(OFFSET(H8,,,-MIN(ROWS($3:8),7)))</f>
        <v>0</v>
      </c>
      <c r="M8" s="80">
        <f t="shared" ca="1" si="5"/>
        <v>0</v>
      </c>
      <c r="N8" s="81">
        <f t="shared" ca="1" si="6"/>
        <v>0</v>
      </c>
      <c r="O8" s="82">
        <f t="shared" ca="1" si="7"/>
        <v>0</v>
      </c>
      <c r="P8" s="134" t="str">
        <f>IF(H8&lt;&gt;0,"ASTREINTE","")</f>
        <v/>
      </c>
      <c r="Q8" s="10"/>
    </row>
    <row r="9" spans="1:18" ht="16.5" thickTop="1" thickBot="1" x14ac:dyDescent="0.3">
      <c r="A9" s="255"/>
      <c r="B9" s="196">
        <f t="shared" si="1"/>
        <v>43625</v>
      </c>
      <c r="C9" s="197"/>
      <c r="D9" s="206"/>
      <c r="E9" s="207"/>
      <c r="F9" s="207"/>
      <c r="G9" s="248"/>
      <c r="H9" s="246">
        <f t="shared" si="2"/>
        <v>0</v>
      </c>
      <c r="I9" s="242">
        <f t="shared" si="0"/>
        <v>0</v>
      </c>
      <c r="J9" s="243">
        <f t="shared" si="3"/>
        <v>0</v>
      </c>
      <c r="K9" s="244">
        <f t="shared" ca="1" si="4"/>
        <v>0</v>
      </c>
      <c r="L9" s="86">
        <f ca="1">(WEEKDAY(B9)=1)*SUM(OFFSET(H9,,,-MIN(ROWS($3:9),7)))</f>
        <v>1.4340277777777772</v>
      </c>
      <c r="M9" s="87">
        <f t="shared" ca="1" si="5"/>
        <v>1.4340277777777772</v>
      </c>
      <c r="N9" s="88">
        <f t="shared" ca="1" si="6"/>
        <v>0</v>
      </c>
      <c r="O9" s="89">
        <f t="shared" ca="1" si="7"/>
        <v>0</v>
      </c>
      <c r="P9" s="135" t="str">
        <f>IF(H9&lt;&gt;0,"ASTREINTE","")</f>
        <v/>
      </c>
    </row>
    <row r="10" spans="1:18" ht="15.75" thickTop="1" x14ac:dyDescent="0.25">
      <c r="A10" s="255"/>
      <c r="B10" s="175">
        <f t="shared" si="1"/>
        <v>43626</v>
      </c>
      <c r="C10" s="176"/>
      <c r="D10" s="177"/>
      <c r="E10" s="178"/>
      <c r="F10" s="178"/>
      <c r="G10" s="249"/>
      <c r="H10" s="187">
        <f t="shared" si="2"/>
        <v>0</v>
      </c>
      <c r="I10" s="188">
        <f t="shared" si="0"/>
        <v>0</v>
      </c>
      <c r="J10" s="189">
        <f t="shared" si="3"/>
        <v>0</v>
      </c>
      <c r="K10" s="183">
        <f t="shared" ca="1" si="4"/>
        <v>0</v>
      </c>
      <c r="L10" s="59">
        <f ca="1">(WEEKDAY(B10)=1)*SUM(OFFSET(H10,,,-MIN(ROWS($3:10),7)))</f>
        <v>0</v>
      </c>
      <c r="M10" s="68">
        <f t="shared" ca="1" si="5"/>
        <v>0</v>
      </c>
      <c r="N10" s="69">
        <f t="shared" ca="1" si="6"/>
        <v>0</v>
      </c>
      <c r="O10" s="74">
        <f t="shared" ca="1" si="7"/>
        <v>0</v>
      </c>
      <c r="P10" s="136"/>
    </row>
    <row r="11" spans="1:18" ht="15" x14ac:dyDescent="0.25">
      <c r="A11" s="255"/>
      <c r="B11" s="185">
        <f t="shared" si="1"/>
        <v>43627</v>
      </c>
      <c r="C11" s="186"/>
      <c r="D11" s="200">
        <v>0.33333333333333331</v>
      </c>
      <c r="E11" s="201">
        <v>0.42708333333333331</v>
      </c>
      <c r="F11" s="201">
        <v>0.54861111111111105</v>
      </c>
      <c r="G11" s="202">
        <v>0.81597222222222221</v>
      </c>
      <c r="H11" s="187">
        <f t="shared" si="2"/>
        <v>0.36111111111111127</v>
      </c>
      <c r="I11" s="188">
        <f t="shared" si="0"/>
        <v>0.36111111111111127</v>
      </c>
      <c r="J11" s="189">
        <f t="shared" si="3"/>
        <v>0</v>
      </c>
      <c r="K11" s="183">
        <f t="shared" ca="1" si="4"/>
        <v>0</v>
      </c>
      <c r="L11" s="73">
        <f ca="1">(WEEKDAY(B11)=1)*SUM(OFFSET(H11,,,-MIN(ROWS($3:11),7)))</f>
        <v>0</v>
      </c>
      <c r="M11" s="68">
        <f t="shared" ca="1" si="5"/>
        <v>0</v>
      </c>
      <c r="N11" s="69">
        <f t="shared" ca="1" si="6"/>
        <v>0</v>
      </c>
      <c r="O11" s="74">
        <f t="shared" ca="1" si="7"/>
        <v>0</v>
      </c>
      <c r="P11" s="136"/>
    </row>
    <row r="12" spans="1:18" ht="15" x14ac:dyDescent="0.25">
      <c r="A12" s="255"/>
      <c r="B12" s="185">
        <f t="shared" si="1"/>
        <v>43628</v>
      </c>
      <c r="C12" s="186"/>
      <c r="D12" s="200">
        <v>0.35069444444444442</v>
      </c>
      <c r="E12" s="201">
        <v>0.54166666666666663</v>
      </c>
      <c r="F12" s="201">
        <v>0.58333333333333337</v>
      </c>
      <c r="G12" s="202">
        <v>0.6875</v>
      </c>
      <c r="H12" s="187">
        <f t="shared" si="2"/>
        <v>0.29513888888888873</v>
      </c>
      <c r="I12" s="188">
        <f t="shared" si="0"/>
        <v>0.29513888888888873</v>
      </c>
      <c r="J12" s="189">
        <f t="shared" si="3"/>
        <v>0</v>
      </c>
      <c r="K12" s="183">
        <f t="shared" ca="1" si="4"/>
        <v>0</v>
      </c>
      <c r="L12" s="73">
        <f ca="1">(WEEKDAY(B12)=1)*SUM(OFFSET(H12,,,-MIN(ROWS($3:12),7)))</f>
        <v>0</v>
      </c>
      <c r="M12" s="68">
        <f t="shared" ca="1" si="5"/>
        <v>0</v>
      </c>
      <c r="N12" s="69">
        <f t="shared" ca="1" si="6"/>
        <v>0</v>
      </c>
      <c r="O12" s="74">
        <f t="shared" ca="1" si="7"/>
        <v>0</v>
      </c>
      <c r="P12" s="136"/>
    </row>
    <row r="13" spans="1:18" ht="15" x14ac:dyDescent="0.25">
      <c r="A13" s="255"/>
      <c r="B13" s="185">
        <f t="shared" si="1"/>
        <v>43629</v>
      </c>
      <c r="C13" s="186"/>
      <c r="D13" s="200">
        <v>0.34027777777777773</v>
      </c>
      <c r="E13" s="201">
        <v>0.55902777777777779</v>
      </c>
      <c r="F13" s="201">
        <v>0.61805555555555558</v>
      </c>
      <c r="G13" s="202">
        <v>0.8125</v>
      </c>
      <c r="H13" s="187">
        <f t="shared" si="2"/>
        <v>0.41319444444444442</v>
      </c>
      <c r="I13" s="188">
        <f t="shared" si="0"/>
        <v>0.41319444444444442</v>
      </c>
      <c r="J13" s="189">
        <f t="shared" si="3"/>
        <v>0</v>
      </c>
      <c r="K13" s="183">
        <f t="shared" ca="1" si="4"/>
        <v>0</v>
      </c>
      <c r="L13" s="73">
        <f ca="1">(WEEKDAY(B13)=1)*SUM(OFFSET(H13,,,-MIN(ROWS($3:13),7)))</f>
        <v>0</v>
      </c>
      <c r="M13" s="68">
        <f t="shared" ca="1" si="5"/>
        <v>0</v>
      </c>
      <c r="N13" s="69">
        <f t="shared" ca="1" si="6"/>
        <v>0</v>
      </c>
      <c r="O13" s="74">
        <f t="shared" ca="1" si="7"/>
        <v>0</v>
      </c>
      <c r="P13" s="136"/>
    </row>
    <row r="14" spans="1:18" ht="15" x14ac:dyDescent="0.25">
      <c r="A14" s="255"/>
      <c r="B14" s="185">
        <f t="shared" si="1"/>
        <v>43630</v>
      </c>
      <c r="C14" s="186"/>
      <c r="D14" s="200">
        <v>0.41666666666666669</v>
      </c>
      <c r="E14" s="201">
        <v>0.625</v>
      </c>
      <c r="F14" s="201">
        <v>0.66666666666666663</v>
      </c>
      <c r="G14" s="202">
        <v>0.8125</v>
      </c>
      <c r="H14" s="187">
        <f t="shared" si="2"/>
        <v>0.35416666666666663</v>
      </c>
      <c r="I14" s="188">
        <f t="shared" si="0"/>
        <v>0.35416666666666663</v>
      </c>
      <c r="J14" s="189">
        <f t="shared" si="3"/>
        <v>0</v>
      </c>
      <c r="K14" s="183">
        <f t="shared" ca="1" si="4"/>
        <v>0</v>
      </c>
      <c r="L14" s="73">
        <f ca="1">(WEEKDAY(B14)=1)*SUM(OFFSET(H14,,,-MIN(ROWS($3:14),7)))</f>
        <v>0</v>
      </c>
      <c r="M14" s="68">
        <f t="shared" ca="1" si="5"/>
        <v>0</v>
      </c>
      <c r="N14" s="69">
        <f t="shared" ca="1" si="6"/>
        <v>0</v>
      </c>
      <c r="O14" s="74">
        <f t="shared" ca="1" si="7"/>
        <v>0</v>
      </c>
      <c r="P14" s="136"/>
    </row>
    <row r="15" spans="1:18" ht="15.75" thickBot="1" x14ac:dyDescent="0.3">
      <c r="A15" s="255"/>
      <c r="B15" s="185">
        <f t="shared" si="1"/>
        <v>43631</v>
      </c>
      <c r="C15" s="190"/>
      <c r="D15" s="203">
        <v>0.4375</v>
      </c>
      <c r="E15" s="204">
        <v>0.52083333333333337</v>
      </c>
      <c r="F15" s="204">
        <v>0.69791666666666663</v>
      </c>
      <c r="G15" s="205">
        <v>0.73958333333333337</v>
      </c>
      <c r="H15" s="191">
        <f t="shared" si="2"/>
        <v>0.12500000000000011</v>
      </c>
      <c r="I15" s="192">
        <f t="shared" si="0"/>
        <v>0.12500000000000011</v>
      </c>
      <c r="J15" s="193">
        <f t="shared" si="3"/>
        <v>0</v>
      </c>
      <c r="K15" s="194">
        <f t="shared" ca="1" si="4"/>
        <v>0</v>
      </c>
      <c r="L15" s="79">
        <f ca="1">(WEEKDAY(B15)=1)*SUM(OFFSET(H15,,,-MIN(ROWS($3:15),7)))</f>
        <v>0</v>
      </c>
      <c r="M15" s="80">
        <f t="shared" ca="1" si="5"/>
        <v>0</v>
      </c>
      <c r="N15" s="81">
        <f t="shared" ca="1" si="6"/>
        <v>0</v>
      </c>
      <c r="O15" s="82">
        <f t="shared" ca="1" si="7"/>
        <v>0</v>
      </c>
      <c r="P15" s="135" t="str">
        <f>IF(H15&lt;&gt;0,"ASTREINTE","")</f>
        <v>ASTREINTE</v>
      </c>
    </row>
    <row r="16" spans="1:18" ht="16.5" thickTop="1" thickBot="1" x14ac:dyDescent="0.3">
      <c r="A16" s="255"/>
      <c r="B16" s="196">
        <f t="shared" si="1"/>
        <v>43632</v>
      </c>
      <c r="C16" s="197"/>
      <c r="D16" s="206"/>
      <c r="E16" s="207"/>
      <c r="F16" s="207"/>
      <c r="G16" s="208"/>
      <c r="H16" s="241">
        <f t="shared" si="2"/>
        <v>0</v>
      </c>
      <c r="I16" s="242">
        <f t="shared" si="0"/>
        <v>0</v>
      </c>
      <c r="J16" s="243">
        <f t="shared" si="3"/>
        <v>0</v>
      </c>
      <c r="K16" s="244">
        <f t="shared" ca="1" si="4"/>
        <v>0</v>
      </c>
      <c r="L16" s="86">
        <f ca="1">(WEEKDAY(B16)=1)*SUM(OFFSET(H16,,,-MIN(ROWS($3:16),7)))</f>
        <v>1.5486111111111112</v>
      </c>
      <c r="M16" s="87">
        <f t="shared" ca="1" si="5"/>
        <v>1.4583333333333333</v>
      </c>
      <c r="N16" s="88">
        <f t="shared" ca="1" si="6"/>
        <v>9.0277777777777901E-2</v>
      </c>
      <c r="O16" s="89">
        <f t="shared" ca="1" si="7"/>
        <v>0</v>
      </c>
      <c r="P16" s="135" t="str">
        <f>IF(H16&lt;&gt;0,"ASTREINTE","")</f>
        <v/>
      </c>
    </row>
    <row r="17" spans="1:16" ht="15.75" thickTop="1" x14ac:dyDescent="0.25">
      <c r="A17" s="38"/>
      <c r="B17" s="175">
        <f t="shared" si="1"/>
        <v>43633</v>
      </c>
      <c r="C17" s="210"/>
      <c r="D17" s="211">
        <v>0.35069444444444442</v>
      </c>
      <c r="E17" s="212">
        <v>0.54166666666666663</v>
      </c>
      <c r="F17" s="212">
        <v>0.58333333333333337</v>
      </c>
      <c r="G17" s="213">
        <v>0.72916666666666663</v>
      </c>
      <c r="H17" s="187">
        <f t="shared" si="2"/>
        <v>0.33680555555555547</v>
      </c>
      <c r="I17" s="188">
        <f t="shared" si="0"/>
        <v>0.33680555555555547</v>
      </c>
      <c r="J17" s="189">
        <f t="shared" si="3"/>
        <v>0</v>
      </c>
      <c r="K17" s="183">
        <f t="shared" ca="1" si="4"/>
        <v>0</v>
      </c>
      <c r="L17" s="59">
        <f ca="1">(WEEKDAY(B17)=1)*SUM(OFFSET(H17,,,-MIN(ROWS($3:17),7)))</f>
        <v>0</v>
      </c>
      <c r="M17" s="68">
        <f t="shared" ca="1" si="5"/>
        <v>0</v>
      </c>
      <c r="N17" s="69">
        <f t="shared" ca="1" si="6"/>
        <v>0</v>
      </c>
      <c r="O17" s="74">
        <f t="shared" ca="1" si="7"/>
        <v>0</v>
      </c>
      <c r="P17" s="136"/>
    </row>
    <row r="18" spans="1:16" ht="15" x14ac:dyDescent="0.25">
      <c r="A18" s="38"/>
      <c r="B18" s="185">
        <f t="shared" si="1"/>
        <v>43634</v>
      </c>
      <c r="C18" s="190"/>
      <c r="D18" s="203">
        <v>0.33333333333333331</v>
      </c>
      <c r="E18" s="204">
        <v>0.54166666666666663</v>
      </c>
      <c r="F18" s="204">
        <v>0.58333333333333337</v>
      </c>
      <c r="G18" s="205">
        <v>0.83333333333333337</v>
      </c>
      <c r="H18" s="187">
        <f t="shared" si="2"/>
        <v>0.45833333333333337</v>
      </c>
      <c r="I18" s="188">
        <f t="shared" si="0"/>
        <v>0.45833333333333337</v>
      </c>
      <c r="J18" s="189">
        <f t="shared" si="3"/>
        <v>0</v>
      </c>
      <c r="K18" s="183">
        <f t="shared" ca="1" si="4"/>
        <v>0</v>
      </c>
      <c r="L18" s="73">
        <f ca="1">(WEEKDAY(B18)=1)*SUM(OFFSET(H18,,,-MIN(ROWS($3:18),7)))</f>
        <v>0</v>
      </c>
      <c r="M18" s="68">
        <f t="shared" ca="1" si="5"/>
        <v>0</v>
      </c>
      <c r="N18" s="69">
        <f t="shared" ca="1" si="6"/>
        <v>0</v>
      </c>
      <c r="O18" s="74">
        <f t="shared" ca="1" si="7"/>
        <v>0</v>
      </c>
      <c r="P18" s="136"/>
    </row>
    <row r="19" spans="1:16" ht="15" x14ac:dyDescent="0.25">
      <c r="A19" s="38"/>
      <c r="B19" s="185">
        <f t="shared" si="1"/>
        <v>43635</v>
      </c>
      <c r="C19" s="190"/>
      <c r="D19" s="203">
        <v>0.33333333333333331</v>
      </c>
      <c r="E19" s="204">
        <v>0.54166666666666663</v>
      </c>
      <c r="F19" s="204">
        <v>0.58333333333333337</v>
      </c>
      <c r="G19" s="205">
        <v>0.875</v>
      </c>
      <c r="H19" s="187">
        <f t="shared" si="2"/>
        <v>0.49999999999999989</v>
      </c>
      <c r="I19" s="188">
        <f t="shared" si="0"/>
        <v>0.45833333333333326</v>
      </c>
      <c r="J19" s="189">
        <f t="shared" si="3"/>
        <v>4.166666666666663E-2</v>
      </c>
      <c r="K19" s="183">
        <f t="shared" ca="1" si="4"/>
        <v>0</v>
      </c>
      <c r="L19" s="73">
        <f ca="1">(WEEKDAY(B19)=1)*SUM(OFFSET(H19,,,-MIN(ROWS($3:19),7)))</f>
        <v>0</v>
      </c>
      <c r="M19" s="68">
        <f t="shared" ca="1" si="5"/>
        <v>0</v>
      </c>
      <c r="N19" s="69">
        <f t="shared" ca="1" si="6"/>
        <v>0</v>
      </c>
      <c r="O19" s="74">
        <f t="shared" ca="1" si="7"/>
        <v>0</v>
      </c>
      <c r="P19" s="136"/>
    </row>
    <row r="20" spans="1:16" ht="15" x14ac:dyDescent="0.25">
      <c r="A20" s="38"/>
      <c r="B20" s="185">
        <f t="shared" si="1"/>
        <v>43636</v>
      </c>
      <c r="C20" s="190"/>
      <c r="D20" s="203">
        <v>0.5625</v>
      </c>
      <c r="E20" s="204">
        <v>0.66319444444444442</v>
      </c>
      <c r="F20" s="204">
        <v>0.67708333333333337</v>
      </c>
      <c r="G20" s="205">
        <v>0.83333333333333337</v>
      </c>
      <c r="H20" s="187">
        <f t="shared" si="2"/>
        <v>0.25694444444444431</v>
      </c>
      <c r="I20" s="188">
        <f t="shared" si="0"/>
        <v>0.25694444444444431</v>
      </c>
      <c r="J20" s="189">
        <f t="shared" si="3"/>
        <v>0</v>
      </c>
      <c r="K20" s="183">
        <f t="shared" ca="1" si="4"/>
        <v>0</v>
      </c>
      <c r="L20" s="73">
        <f ca="1">(WEEKDAY(B20)=1)*SUM(OFFSET(H20,,,-MIN(ROWS($3:20),7)))</f>
        <v>0</v>
      </c>
      <c r="M20" s="68">
        <f t="shared" ca="1" si="5"/>
        <v>0</v>
      </c>
      <c r="N20" s="69">
        <f t="shared" ca="1" si="6"/>
        <v>0</v>
      </c>
      <c r="O20" s="74">
        <f t="shared" ca="1" si="7"/>
        <v>0</v>
      </c>
      <c r="P20" s="136"/>
    </row>
    <row r="21" spans="1:16" ht="15" x14ac:dyDescent="0.25">
      <c r="A21" s="38"/>
      <c r="B21" s="185">
        <f t="shared" si="1"/>
        <v>43637</v>
      </c>
      <c r="C21" s="190"/>
      <c r="D21" s="203">
        <v>0.33333333333333331</v>
      </c>
      <c r="E21" s="204">
        <v>0.54166666666666663</v>
      </c>
      <c r="F21" s="204">
        <v>0.58333333333333337</v>
      </c>
      <c r="G21" s="205">
        <v>0.88541666666666663</v>
      </c>
      <c r="H21" s="187">
        <f t="shared" si="2"/>
        <v>0.51041666666666663</v>
      </c>
      <c r="I21" s="188">
        <f t="shared" si="0"/>
        <v>0.45833333333333337</v>
      </c>
      <c r="J21" s="189">
        <f t="shared" si="3"/>
        <v>5.2083333333333259E-2</v>
      </c>
      <c r="K21" s="183">
        <f t="shared" ca="1" si="4"/>
        <v>0</v>
      </c>
      <c r="L21" s="73">
        <f ca="1">(WEEKDAY(B21)=1)*SUM(OFFSET(H21,,,-MIN(ROWS($3:21),7)))</f>
        <v>0</v>
      </c>
      <c r="M21" s="68">
        <f t="shared" ca="1" si="5"/>
        <v>0</v>
      </c>
      <c r="N21" s="69">
        <f t="shared" ca="1" si="6"/>
        <v>0</v>
      </c>
      <c r="O21" s="74">
        <f t="shared" ca="1" si="7"/>
        <v>0</v>
      </c>
      <c r="P21" s="136"/>
    </row>
    <row r="22" spans="1:16" ht="15.75" thickBot="1" x14ac:dyDescent="0.3">
      <c r="A22" s="38"/>
      <c r="B22" s="185">
        <f t="shared" si="1"/>
        <v>43638</v>
      </c>
      <c r="C22" s="190"/>
      <c r="D22" s="203"/>
      <c r="E22" s="204"/>
      <c r="F22" s="204"/>
      <c r="G22" s="205"/>
      <c r="H22" s="191">
        <f t="shared" si="2"/>
        <v>0</v>
      </c>
      <c r="I22" s="192">
        <f t="shared" si="0"/>
        <v>0</v>
      </c>
      <c r="J22" s="193">
        <f t="shared" si="3"/>
        <v>0</v>
      </c>
      <c r="K22" s="194">
        <f t="shared" ca="1" si="4"/>
        <v>0</v>
      </c>
      <c r="L22" s="79">
        <f ca="1">(WEEKDAY(B22)=1)*SUM(OFFSET(H22,,,-MIN(ROWS($3:22),7)))</f>
        <v>0</v>
      </c>
      <c r="M22" s="80">
        <f t="shared" ca="1" si="5"/>
        <v>0</v>
      </c>
      <c r="N22" s="81">
        <f t="shared" ca="1" si="6"/>
        <v>0</v>
      </c>
      <c r="O22" s="82">
        <f t="shared" ca="1" si="7"/>
        <v>0</v>
      </c>
      <c r="P22" s="135" t="str">
        <f>IF(H22&lt;&gt;0,"ASTREINTE","")</f>
        <v/>
      </c>
    </row>
    <row r="23" spans="1:16" ht="16.5" thickTop="1" thickBot="1" x14ac:dyDescent="0.3">
      <c r="A23" s="38"/>
      <c r="B23" s="196">
        <f t="shared" si="1"/>
        <v>43639</v>
      </c>
      <c r="C23" s="197"/>
      <c r="D23" s="198"/>
      <c r="E23" s="199"/>
      <c r="F23" s="199"/>
      <c r="G23" s="217"/>
      <c r="H23" s="241">
        <f t="shared" si="2"/>
        <v>0</v>
      </c>
      <c r="I23" s="242">
        <f t="shared" si="0"/>
        <v>0</v>
      </c>
      <c r="J23" s="243">
        <f t="shared" si="3"/>
        <v>0</v>
      </c>
      <c r="K23" s="245">
        <f t="shared" ca="1" si="4"/>
        <v>0</v>
      </c>
      <c r="L23" s="86">
        <f ca="1">(WEEKDAY(B23)=1)*SUM(OFFSET(H23,,,-MIN(ROWS($3:23),7)))</f>
        <v>2.0624999999999996</v>
      </c>
      <c r="M23" s="87">
        <f t="shared" ca="1" si="5"/>
        <v>1.4583333333333333</v>
      </c>
      <c r="N23" s="88">
        <f t="shared" ca="1" si="6"/>
        <v>0.33333333333333348</v>
      </c>
      <c r="O23" s="89">
        <f t="shared" ca="1" si="7"/>
        <v>0.27083333333333282</v>
      </c>
      <c r="P23" s="135" t="str">
        <f>IF(H23&lt;&gt;0,"ASTREINTE","")</f>
        <v/>
      </c>
    </row>
    <row r="24" spans="1:16" ht="15.75" thickTop="1" x14ac:dyDescent="0.25">
      <c r="A24" s="38"/>
      <c r="B24" s="175">
        <f t="shared" si="1"/>
        <v>43640</v>
      </c>
      <c r="C24" s="210"/>
      <c r="D24" s="218"/>
      <c r="E24" s="219"/>
      <c r="F24" s="219"/>
      <c r="G24" s="220"/>
      <c r="H24" s="187">
        <f t="shared" si="2"/>
        <v>0</v>
      </c>
      <c r="I24" s="188">
        <f t="shared" si="0"/>
        <v>0</v>
      </c>
      <c r="J24" s="189">
        <f t="shared" si="3"/>
        <v>0</v>
      </c>
      <c r="K24" s="183">
        <f t="shared" ca="1" si="4"/>
        <v>0</v>
      </c>
      <c r="L24" s="59">
        <f ca="1">(WEEKDAY(B24)=1)*SUM(OFFSET(H24,,,-MIN(ROWS($3:24),7)))</f>
        <v>0</v>
      </c>
      <c r="M24" s="68">
        <f t="shared" ca="1" si="5"/>
        <v>0</v>
      </c>
      <c r="N24" s="69">
        <f t="shared" ca="1" si="6"/>
        <v>0</v>
      </c>
      <c r="O24" s="74">
        <f t="shared" ca="1" si="7"/>
        <v>0</v>
      </c>
      <c r="P24" s="136"/>
    </row>
    <row r="25" spans="1:16" ht="15" x14ac:dyDescent="0.25">
      <c r="A25" s="38"/>
      <c r="B25" s="185">
        <f t="shared" si="1"/>
        <v>43641</v>
      </c>
      <c r="C25" s="190"/>
      <c r="D25" s="214"/>
      <c r="E25" s="215"/>
      <c r="F25" s="215"/>
      <c r="G25" s="216"/>
      <c r="H25" s="187">
        <f t="shared" si="2"/>
        <v>0</v>
      </c>
      <c r="I25" s="188">
        <f t="shared" si="0"/>
        <v>0</v>
      </c>
      <c r="J25" s="189">
        <f t="shared" si="3"/>
        <v>0</v>
      </c>
      <c r="K25" s="183">
        <f t="shared" ca="1" si="4"/>
        <v>0</v>
      </c>
      <c r="L25" s="73">
        <f ca="1">(WEEKDAY(B25)=1)*SUM(OFFSET(H25,,,-MIN(ROWS($3:25),7)))</f>
        <v>0</v>
      </c>
      <c r="M25" s="68">
        <f t="shared" ca="1" si="5"/>
        <v>0</v>
      </c>
      <c r="N25" s="69">
        <f t="shared" ca="1" si="6"/>
        <v>0</v>
      </c>
      <c r="O25" s="74">
        <f t="shared" ca="1" si="7"/>
        <v>0</v>
      </c>
      <c r="P25" s="136"/>
    </row>
    <row r="26" spans="1:16" ht="15" x14ac:dyDescent="0.25">
      <c r="A26" s="38"/>
      <c r="B26" s="185">
        <f t="shared" si="1"/>
        <v>43642</v>
      </c>
      <c r="C26" s="190"/>
      <c r="D26" s="214"/>
      <c r="E26" s="215"/>
      <c r="F26" s="215"/>
      <c r="G26" s="216"/>
      <c r="H26" s="187">
        <f t="shared" si="2"/>
        <v>0</v>
      </c>
      <c r="I26" s="188">
        <f t="shared" si="0"/>
        <v>0</v>
      </c>
      <c r="J26" s="189">
        <f t="shared" si="3"/>
        <v>0</v>
      </c>
      <c r="K26" s="183">
        <f t="shared" ca="1" si="4"/>
        <v>0</v>
      </c>
      <c r="L26" s="73">
        <f ca="1">(WEEKDAY(B26)=1)*SUM(OFFSET(H26,,,-MIN(ROWS($3:26),7)))</f>
        <v>0</v>
      </c>
      <c r="M26" s="68">
        <f t="shared" ca="1" si="5"/>
        <v>0</v>
      </c>
      <c r="N26" s="69">
        <f t="shared" ca="1" si="6"/>
        <v>0</v>
      </c>
      <c r="O26" s="74">
        <f t="shared" ca="1" si="7"/>
        <v>0</v>
      </c>
      <c r="P26" s="136"/>
    </row>
    <row r="27" spans="1:16" ht="15" x14ac:dyDescent="0.25">
      <c r="A27" s="38"/>
      <c r="B27" s="185">
        <f t="shared" si="1"/>
        <v>43643</v>
      </c>
      <c r="C27" s="190"/>
      <c r="D27" s="214"/>
      <c r="E27" s="215"/>
      <c r="F27" s="215"/>
      <c r="G27" s="216"/>
      <c r="H27" s="187">
        <f t="shared" si="2"/>
        <v>0</v>
      </c>
      <c r="I27" s="188">
        <f t="shared" si="0"/>
        <v>0</v>
      </c>
      <c r="J27" s="189">
        <f t="shared" si="3"/>
        <v>0</v>
      </c>
      <c r="K27" s="183">
        <f t="shared" ca="1" si="4"/>
        <v>0</v>
      </c>
      <c r="L27" s="73">
        <f ca="1">(WEEKDAY(B27)=1)*SUM(OFFSET(H27,,,-MIN(ROWS($3:27),7)))</f>
        <v>0</v>
      </c>
      <c r="M27" s="68">
        <f t="shared" ca="1" si="5"/>
        <v>0</v>
      </c>
      <c r="N27" s="69">
        <f t="shared" ca="1" si="6"/>
        <v>0</v>
      </c>
      <c r="O27" s="74">
        <f t="shared" ca="1" si="7"/>
        <v>0</v>
      </c>
      <c r="P27" s="136"/>
    </row>
    <row r="28" spans="1:16" ht="15" x14ac:dyDescent="0.25">
      <c r="A28" s="38"/>
      <c r="B28" s="185">
        <f t="shared" si="1"/>
        <v>43644</v>
      </c>
      <c r="C28" s="190"/>
      <c r="D28" s="214"/>
      <c r="E28" s="215"/>
      <c r="F28" s="215"/>
      <c r="G28" s="216"/>
      <c r="H28" s="187">
        <f t="shared" si="2"/>
        <v>0</v>
      </c>
      <c r="I28" s="188">
        <f t="shared" si="0"/>
        <v>0</v>
      </c>
      <c r="J28" s="189">
        <f t="shared" si="3"/>
        <v>0</v>
      </c>
      <c r="K28" s="183">
        <f t="shared" ca="1" si="4"/>
        <v>0</v>
      </c>
      <c r="L28" s="73">
        <f ca="1">(WEEKDAY(B28)=1)*SUM(OFFSET(H28,,,-MIN(ROWS($3:28),7)))</f>
        <v>0</v>
      </c>
      <c r="M28" s="68">
        <f t="shared" ca="1" si="5"/>
        <v>0</v>
      </c>
      <c r="N28" s="69">
        <f t="shared" ca="1" si="6"/>
        <v>0</v>
      </c>
      <c r="O28" s="74">
        <f t="shared" ca="1" si="7"/>
        <v>0</v>
      </c>
      <c r="P28" s="136"/>
    </row>
    <row r="29" spans="1:16" ht="15.75" thickBot="1" x14ac:dyDescent="0.3">
      <c r="A29" s="38"/>
      <c r="B29" s="185">
        <f t="shared" si="1"/>
        <v>43645</v>
      </c>
      <c r="C29" s="190"/>
      <c r="D29" s="214"/>
      <c r="E29" s="215"/>
      <c r="F29" s="215"/>
      <c r="G29" s="216"/>
      <c r="H29" s="191">
        <f t="shared" si="2"/>
        <v>0</v>
      </c>
      <c r="I29" s="192">
        <f t="shared" si="0"/>
        <v>0</v>
      </c>
      <c r="J29" s="193">
        <f t="shared" si="3"/>
        <v>0</v>
      </c>
      <c r="K29" s="194">
        <f t="shared" ca="1" si="4"/>
        <v>0</v>
      </c>
      <c r="L29" s="79">
        <f ca="1">(WEEKDAY(B29)=1)*SUM(OFFSET(H29,,,-MIN(ROWS($3:29),7)))</f>
        <v>0</v>
      </c>
      <c r="M29" s="80">
        <f t="shared" ca="1" si="5"/>
        <v>0</v>
      </c>
      <c r="N29" s="81">
        <f t="shared" ca="1" si="6"/>
        <v>0</v>
      </c>
      <c r="O29" s="82">
        <f t="shared" ca="1" si="7"/>
        <v>0</v>
      </c>
      <c r="P29" s="135" t="str">
        <f>IF(H29&lt;&gt;0,"ASTREINTE","")</f>
        <v/>
      </c>
    </row>
    <row r="30" spans="1:16" ht="16.5" thickTop="1" thickBot="1" x14ac:dyDescent="0.3">
      <c r="A30" s="38"/>
      <c r="B30" s="196">
        <f t="shared" si="1"/>
        <v>43646</v>
      </c>
      <c r="C30" s="197"/>
      <c r="D30" s="198"/>
      <c r="E30" s="199"/>
      <c r="F30" s="199"/>
      <c r="G30" s="217"/>
      <c r="H30" s="241">
        <f t="shared" si="2"/>
        <v>0</v>
      </c>
      <c r="I30" s="242">
        <f t="shared" si="0"/>
        <v>0</v>
      </c>
      <c r="J30" s="243">
        <f t="shared" si="3"/>
        <v>0</v>
      </c>
      <c r="K30" s="245">
        <f t="shared" ca="1" si="4"/>
        <v>0</v>
      </c>
      <c r="L30" s="86">
        <f ca="1">(WEEKDAY(B30)=1)*SUM(OFFSET(H30,,,-MIN(ROWS($3:30),7)))</f>
        <v>0</v>
      </c>
      <c r="M30" s="87">
        <f t="shared" ca="1" si="5"/>
        <v>0</v>
      </c>
      <c r="N30" s="88">
        <f t="shared" ca="1" si="6"/>
        <v>0</v>
      </c>
      <c r="O30" s="89">
        <f t="shared" ca="1" si="7"/>
        <v>0</v>
      </c>
      <c r="P30" s="135" t="str">
        <f>IF(H30&lt;&gt;0,"ASTREINTE","")</f>
        <v/>
      </c>
    </row>
    <row r="31" spans="1:16" ht="15.75" thickTop="1" x14ac:dyDescent="0.25">
      <c r="A31" s="38"/>
      <c r="B31" s="175">
        <f t="shared" si="1"/>
        <v>43647</v>
      </c>
      <c r="C31" s="210"/>
      <c r="D31" s="218"/>
      <c r="E31" s="219"/>
      <c r="F31" s="219"/>
      <c r="G31" s="220"/>
      <c r="H31" s="187">
        <f t="shared" si="2"/>
        <v>0</v>
      </c>
      <c r="I31" s="188">
        <f t="shared" si="0"/>
        <v>0</v>
      </c>
      <c r="J31" s="189">
        <f t="shared" si="3"/>
        <v>0</v>
      </c>
      <c r="K31" s="183">
        <f t="shared" ca="1" si="4"/>
        <v>0</v>
      </c>
      <c r="L31" s="59">
        <f ca="1">(WEEKDAY(B31)=1)*SUM(OFFSET(H31,,,-MIN(ROWS($3:31),7)))</f>
        <v>0</v>
      </c>
      <c r="M31" s="68">
        <f t="shared" ca="1" si="5"/>
        <v>0</v>
      </c>
      <c r="N31" s="69">
        <f t="shared" ca="1" si="6"/>
        <v>0</v>
      </c>
      <c r="O31" s="74">
        <f t="shared" ca="1" si="7"/>
        <v>0</v>
      </c>
      <c r="P31" s="135"/>
    </row>
    <row r="32" spans="1:16" ht="15" x14ac:dyDescent="0.25">
      <c r="A32" s="38"/>
      <c r="B32" s="185">
        <f t="shared" si="1"/>
        <v>43648</v>
      </c>
      <c r="C32" s="190"/>
      <c r="D32" s="214"/>
      <c r="E32" s="215"/>
      <c r="F32" s="215"/>
      <c r="G32" s="216"/>
      <c r="H32" s="187">
        <f t="shared" si="2"/>
        <v>0</v>
      </c>
      <c r="I32" s="188">
        <f t="shared" si="0"/>
        <v>0</v>
      </c>
      <c r="J32" s="189">
        <f t="shared" si="3"/>
        <v>0</v>
      </c>
      <c r="K32" s="183">
        <f t="shared" ca="1" si="4"/>
        <v>0</v>
      </c>
      <c r="L32" s="73">
        <f ca="1">(WEEKDAY(B32)=1)*SUM(OFFSET(H32,,,-MIN(ROWS($3:32),7)))</f>
        <v>0</v>
      </c>
      <c r="M32" s="68">
        <f t="shared" ca="1" si="5"/>
        <v>0</v>
      </c>
      <c r="N32" s="69">
        <f t="shared" ca="1" si="6"/>
        <v>0</v>
      </c>
      <c r="O32" s="74">
        <f t="shared" ca="1" si="7"/>
        <v>0</v>
      </c>
      <c r="P32" s="136"/>
    </row>
    <row r="33" spans="1:16" ht="15" x14ac:dyDescent="0.25">
      <c r="A33" s="38"/>
      <c r="B33" s="185">
        <f t="shared" si="1"/>
        <v>43649</v>
      </c>
      <c r="C33" s="190"/>
      <c r="D33" s="214"/>
      <c r="E33" s="215"/>
      <c r="F33" s="215"/>
      <c r="G33" s="216"/>
      <c r="H33" s="187">
        <f t="shared" si="2"/>
        <v>0</v>
      </c>
      <c r="I33" s="188">
        <f t="shared" si="0"/>
        <v>0</v>
      </c>
      <c r="J33" s="189">
        <f t="shared" si="3"/>
        <v>0</v>
      </c>
      <c r="K33" s="183">
        <f t="shared" ca="1" si="4"/>
        <v>0</v>
      </c>
      <c r="L33" s="73">
        <f ca="1">(WEEKDAY(B33)=1)*SUM(OFFSET(H33,,,-MIN(ROWS($3:33),7)))</f>
        <v>0</v>
      </c>
      <c r="M33" s="68">
        <f t="shared" ca="1" si="5"/>
        <v>0</v>
      </c>
      <c r="N33" s="69">
        <f t="shared" ca="1" si="6"/>
        <v>0</v>
      </c>
      <c r="O33" s="74">
        <f t="shared" ca="1" si="7"/>
        <v>0</v>
      </c>
      <c r="P33" s="136"/>
    </row>
    <row r="34" spans="1:16" ht="15" x14ac:dyDescent="0.25">
      <c r="A34" s="38"/>
      <c r="B34" s="185">
        <f t="shared" si="1"/>
        <v>43650</v>
      </c>
      <c r="C34" s="190"/>
      <c r="D34" s="214"/>
      <c r="E34" s="215"/>
      <c r="F34" s="215"/>
      <c r="G34" s="216"/>
      <c r="H34" s="187">
        <f t="shared" si="2"/>
        <v>0</v>
      </c>
      <c r="I34" s="188">
        <f t="shared" si="0"/>
        <v>0</v>
      </c>
      <c r="J34" s="189">
        <f t="shared" si="3"/>
        <v>0</v>
      </c>
      <c r="K34" s="183">
        <f t="shared" ca="1" si="4"/>
        <v>0</v>
      </c>
      <c r="L34" s="73">
        <f ca="1">(WEEKDAY(B34)=1)*SUM(OFFSET(H34,,,-MIN(ROWS($3:34),7)))</f>
        <v>0</v>
      </c>
      <c r="M34" s="68">
        <f t="shared" ca="1" si="5"/>
        <v>0</v>
      </c>
      <c r="N34" s="69">
        <f t="shared" ca="1" si="6"/>
        <v>0</v>
      </c>
      <c r="O34" s="74">
        <f t="shared" ca="1" si="7"/>
        <v>0</v>
      </c>
      <c r="P34" s="136"/>
    </row>
    <row r="35" spans="1:16" ht="15" x14ac:dyDescent="0.25">
      <c r="A35" s="38"/>
      <c r="B35" s="185">
        <f t="shared" si="1"/>
        <v>43651</v>
      </c>
      <c r="C35" s="190"/>
      <c r="D35" s="214"/>
      <c r="E35" s="215"/>
      <c r="F35" s="215"/>
      <c r="G35" s="216"/>
      <c r="H35" s="187">
        <f t="shared" si="2"/>
        <v>0</v>
      </c>
      <c r="I35" s="188">
        <f t="shared" si="0"/>
        <v>0</v>
      </c>
      <c r="J35" s="189">
        <f t="shared" si="3"/>
        <v>0</v>
      </c>
      <c r="K35" s="183">
        <f t="shared" ca="1" si="4"/>
        <v>0</v>
      </c>
      <c r="L35" s="73">
        <f ca="1">(WEEKDAY(B35)=1)*SUM(OFFSET(H35,,,-MIN(ROWS($3:35),7)))</f>
        <v>0</v>
      </c>
      <c r="M35" s="68">
        <f t="shared" ca="1" si="5"/>
        <v>0</v>
      </c>
      <c r="N35" s="69">
        <f t="shared" ca="1" si="6"/>
        <v>0</v>
      </c>
      <c r="O35" s="74">
        <f t="shared" ca="1" si="7"/>
        <v>0</v>
      </c>
      <c r="P35" s="136"/>
    </row>
    <row r="36" spans="1:16" ht="15.75" thickBot="1" x14ac:dyDescent="0.3">
      <c r="A36" s="38"/>
      <c r="B36" s="185">
        <f t="shared" si="1"/>
        <v>43652</v>
      </c>
      <c r="C36" s="190"/>
      <c r="D36" s="214"/>
      <c r="E36" s="215"/>
      <c r="F36" s="215"/>
      <c r="G36" s="216"/>
      <c r="H36" s="191">
        <f t="shared" si="2"/>
        <v>0</v>
      </c>
      <c r="I36" s="192">
        <f t="shared" si="0"/>
        <v>0</v>
      </c>
      <c r="J36" s="193">
        <f t="shared" si="3"/>
        <v>0</v>
      </c>
      <c r="K36" s="194">
        <f t="shared" ca="1" si="4"/>
        <v>0</v>
      </c>
      <c r="L36" s="79">
        <f ca="1">(WEEKDAY(B36)=1)*SUM(OFFSET(H36,,,-MIN(ROWS($3:36),7)))</f>
        <v>0</v>
      </c>
      <c r="M36" s="80">
        <f t="shared" ca="1" si="5"/>
        <v>0</v>
      </c>
      <c r="N36" s="81">
        <f t="shared" ca="1" si="6"/>
        <v>0</v>
      </c>
      <c r="O36" s="99">
        <f t="shared" ca="1" si="7"/>
        <v>0</v>
      </c>
      <c r="P36" s="135" t="str">
        <f>IF(H36&lt;&gt;0,"ASTREINTE","")</f>
        <v/>
      </c>
    </row>
    <row r="37" spans="1:16" ht="16.5" thickTop="1" thickBot="1" x14ac:dyDescent="0.3">
      <c r="A37" s="38"/>
      <c r="B37" s="221">
        <f t="shared" si="1"/>
        <v>43653</v>
      </c>
      <c r="C37" s="190"/>
      <c r="D37" s="214"/>
      <c r="E37" s="215"/>
      <c r="F37" s="215"/>
      <c r="G37" s="216"/>
      <c r="H37" s="241">
        <f t="shared" si="2"/>
        <v>0</v>
      </c>
      <c r="I37" s="242">
        <f t="shared" si="0"/>
        <v>0</v>
      </c>
      <c r="J37" s="243">
        <f t="shared" si="3"/>
        <v>0</v>
      </c>
      <c r="K37" s="245">
        <f t="shared" ca="1" si="4"/>
        <v>0</v>
      </c>
      <c r="L37" s="86">
        <f ca="1">(WEEKDAY(B37)=1)*SUM(OFFSET(H37,,,-MIN(ROWS($3:37),7)))</f>
        <v>0</v>
      </c>
      <c r="M37" s="87">
        <f t="shared" ca="1" si="5"/>
        <v>0</v>
      </c>
      <c r="N37" s="88">
        <f t="shared" ca="1" si="6"/>
        <v>0</v>
      </c>
      <c r="O37" s="89">
        <f t="shared" ca="1" si="7"/>
        <v>0</v>
      </c>
      <c r="P37" s="135" t="str">
        <f>IF(H37&lt;&gt;0,"ASTREINTE","")</f>
        <v/>
      </c>
    </row>
    <row r="38" spans="1:16" ht="16.5" thickTop="1" thickBot="1" x14ac:dyDescent="0.3">
      <c r="A38" s="38"/>
      <c r="B38" s="22" t="s">
        <v>12</v>
      </c>
      <c r="C38" s="100"/>
      <c r="D38" s="100"/>
      <c r="E38" s="100"/>
      <c r="F38" s="100"/>
      <c r="G38" s="100"/>
      <c r="H38" s="101">
        <f t="shared" ref="H38:O38" si="8">SUM(H3:H37)</f>
        <v>5.0451388888888884</v>
      </c>
      <c r="I38" s="101">
        <f t="shared" si="8"/>
        <v>4.9513888888888875</v>
      </c>
      <c r="J38" s="101">
        <f t="shared" si="8"/>
        <v>9.3749999999999889E-2</v>
      </c>
      <c r="K38" s="170">
        <f ca="1">SUMIFS(K3:K37,C3:C37,"")</f>
        <v>0</v>
      </c>
      <c r="L38" s="102">
        <f ca="1">SUM(L3:L37)</f>
        <v>5.0451388888888875</v>
      </c>
      <c r="M38" s="102">
        <f t="shared" ca="1" si="8"/>
        <v>4.3506944444444438</v>
      </c>
      <c r="N38" s="102">
        <f t="shared" ca="1" si="8"/>
        <v>0.42361111111111138</v>
      </c>
      <c r="O38" s="103">
        <f t="shared" ca="1" si="8"/>
        <v>0.27083333333333282</v>
      </c>
      <c r="P38" s="137"/>
    </row>
    <row r="39" spans="1:16" ht="14.25" thickTop="1" thickBot="1" x14ac:dyDescent="0.3">
      <c r="A39" s="39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39"/>
      <c r="B40" s="11" t="s">
        <v>13</v>
      </c>
      <c r="C40" s="26"/>
      <c r="D40" s="27"/>
      <c r="E40" s="27"/>
      <c r="F40" s="27"/>
      <c r="G40" s="27"/>
      <c r="H40" s="12">
        <f>H38</f>
        <v>5.0451388888888884</v>
      </c>
      <c r="I40" s="250">
        <f>SUM(I38:J38)</f>
        <v>5.0451388888888875</v>
      </c>
      <c r="J40" s="251"/>
      <c r="K40" s="28"/>
      <c r="L40" s="12">
        <f ca="1">L38</f>
        <v>5.0451388888888875</v>
      </c>
      <c r="M40" s="250">
        <f ca="1">SUM(M38:O38)</f>
        <v>5.0451388888888884</v>
      </c>
      <c r="N40" s="252"/>
      <c r="O40" s="253"/>
    </row>
    <row r="41" spans="1:16" ht="13.5" thickTop="1" x14ac:dyDescent="0.25"/>
  </sheetData>
  <mergeCells count="3">
    <mergeCell ref="A3:A16"/>
    <mergeCell ref="I40:J40"/>
    <mergeCell ref="M40:O40"/>
  </mergeCells>
  <conditionalFormatting sqref="A1">
    <cfRule type="expression" dxfId="27" priority="8">
      <formula>WEEKDAY($B1)=1</formula>
    </cfRule>
  </conditionalFormatting>
  <conditionalFormatting sqref="B31:K37">
    <cfRule type="expression" dxfId="26" priority="6">
      <formula>MONTH($B$34)&lt;&gt;MONTH($B$22)</formula>
    </cfRule>
  </conditionalFormatting>
  <conditionalFormatting sqref="B3:K37">
    <cfRule type="expression" dxfId="25" priority="7">
      <formula>WEEKDAY($B3)=1</formula>
    </cfRule>
  </conditionalFormatting>
  <conditionalFormatting sqref="C3:C11 C13:C15 C20:C29 C17:C18 C31:C37">
    <cfRule type="expression" dxfId="24" priority="5">
      <formula>AND(COUNTIF(Fer,B3)=0,C3&lt;&gt;"")</formula>
    </cfRule>
  </conditionalFormatting>
  <conditionalFormatting sqref="B3:C15 B17:C29 B31:C37">
    <cfRule type="expression" dxfId="23" priority="4">
      <formula>COUNTIF(Fer,$B3)</formula>
    </cfRule>
  </conditionalFormatting>
  <conditionalFormatting sqref="B3:K15 B17:K29 B31:K37">
    <cfRule type="expression" dxfId="22" priority="3">
      <formula>NOT(MOD(ROW(),2))</formula>
    </cfRule>
  </conditionalFormatting>
  <conditionalFormatting sqref="P3:P37">
    <cfRule type="expression" dxfId="21" priority="2">
      <formula>WEEKDAY($B3)=1</formula>
    </cfRule>
  </conditionalFormatting>
  <conditionalFormatting sqref="B3:P37">
    <cfRule type="expression" dxfId="20" priority="1">
      <formula>$P3="CONGE"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4" r:id="rId4" name="Button 4">
              <controlPr defaultSize="0" print="0" autoFill="0" autoPict="0" macro="[0]!_xludf.Clear">
                <anchor moveWithCells="1" sizeWithCells="1">
                  <from>
                    <xdr:col>15</xdr:col>
                    <xdr:colOff>47625</xdr:colOff>
                    <xdr:row>0</xdr:row>
                    <xdr:rowOff>38100</xdr:rowOff>
                  </from>
                  <to>
                    <xdr:col>15</xdr:col>
                    <xdr:colOff>714375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R41"/>
  <sheetViews>
    <sheetView zoomScale="98" zoomScaleNormal="98" workbookViewId="0">
      <pane xSplit="1" ySplit="2" topLeftCell="B3" activePane="bottomRight" state="frozen"/>
      <selection activeCell="P17" sqref="P17"/>
      <selection pane="topRight" activeCell="P17" sqref="P17"/>
      <selection pane="bottomLeft" activeCell="P17" sqref="P17"/>
      <selection pane="bottomRight" activeCell="P1" sqref="P1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184"/>
      <c r="B1" s="29" t="s">
        <v>31</v>
      </c>
      <c r="C1" s="30" t="s">
        <v>29</v>
      </c>
      <c r="D1" s="115">
        <f ca="1">N38/"1:"</f>
        <v>14.416666666666677</v>
      </c>
      <c r="E1" s="31"/>
      <c r="F1" s="30" t="s">
        <v>30</v>
      </c>
      <c r="G1" s="116">
        <f ca="1">O38/"1:"</f>
        <v>0</v>
      </c>
      <c r="H1" s="31"/>
      <c r="I1" s="32" t="s">
        <v>32</v>
      </c>
      <c r="J1" s="32"/>
      <c r="K1" s="117">
        <f>J38/"1:"</f>
        <v>0.16666666666666607</v>
      </c>
      <c r="L1" s="31"/>
      <c r="M1" s="32" t="s">
        <v>33</v>
      </c>
      <c r="N1" s="33"/>
      <c r="O1" s="118">
        <f ca="1">K38/"1:"</f>
        <v>0</v>
      </c>
    </row>
    <row r="2" spans="1:18" ht="40.5" customHeight="1" thickTop="1" thickBot="1" x14ac:dyDescent="0.3">
      <c r="A2" s="40">
        <v>43617</v>
      </c>
      <c r="B2" s="41" t="s">
        <v>0</v>
      </c>
      <c r="C2" s="42" t="s">
        <v>1</v>
      </c>
      <c r="D2" s="43" t="s">
        <v>34</v>
      </c>
      <c r="E2" s="44" t="s">
        <v>35</v>
      </c>
      <c r="F2" s="44" t="s">
        <v>36</v>
      </c>
      <c r="G2" s="53" t="s">
        <v>37</v>
      </c>
      <c r="H2" s="54" t="s">
        <v>2</v>
      </c>
      <c r="I2" s="51" t="str">
        <f>"Dont
H Jour
("&amp;TEXT(HJ,"hh")&amp;" à "&amp;TEXT(HN,"hh")&amp;")"</f>
        <v>Dont
H Jour
(07 à 20)</v>
      </c>
      <c r="J2" s="45" t="str">
        <f>"Dont
H Nuit
("&amp;TEXT(HN,"hh")&amp;" à "&amp;TEXT(HJ,"hh")&amp;")"</f>
        <v>Dont
H Nuit
(20 à 07)</v>
      </c>
      <c r="K2" s="52" t="s">
        <v>3</v>
      </c>
      <c r="L2" s="50" t="s">
        <v>4</v>
      </c>
      <c r="M2" s="43" t="s">
        <v>5</v>
      </c>
      <c r="N2" s="44" t="s">
        <v>6</v>
      </c>
      <c r="O2" s="46" t="s">
        <v>7</v>
      </c>
      <c r="P2" s="46" t="s">
        <v>52</v>
      </c>
    </row>
    <row r="3" spans="1:18" s="174" customFormat="1" ht="15.75" customHeight="1" thickTop="1" x14ac:dyDescent="0.2">
      <c r="A3" s="254" t="str">
        <f ca="1">MID(CELL("filename",A1),FIND("]",CELL("filename",A1))+1,32)</f>
        <v>REMY</v>
      </c>
      <c r="B3" s="175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76"/>
      <c r="D3" s="177">
        <v>0.33333333333333331</v>
      </c>
      <c r="E3" s="178">
        <v>0.55555555555555558</v>
      </c>
      <c r="F3" s="178">
        <v>0.59722222222222221</v>
      </c>
      <c r="G3" s="179">
        <v>0.84027777777777779</v>
      </c>
      <c r="H3" s="180">
        <f>MAX(MOD(($E3+$G3-$D3-$F3),1),C3*HF)</f>
        <v>0.46527777777777801</v>
      </c>
      <c r="I3" s="181">
        <f t="shared" ref="I3:I37" si="0">$H3-$J3</f>
        <v>0.45833333333333359</v>
      </c>
      <c r="J3" s="182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6.9444444444444198E-3</v>
      </c>
      <c r="K3" s="183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67">
        <f ca="1">(WEEKDAY(B3)=1)*SUM(OFFSET(H3,,,-MIN(ROWS($3:3),7)))</f>
        <v>0</v>
      </c>
      <c r="M3" s="68">
        <f ca="1">(WEEKDAY(B3)=1)*MIN(HS_1,L3)</f>
        <v>0</v>
      </c>
      <c r="N3" s="69">
        <f ca="1">(WEEKDAY(B3)=1)*MIN(HS_2-HS_1,L3-M3)</f>
        <v>0</v>
      </c>
      <c r="O3" s="70">
        <f ca="1">(WEEKDAY(B3)=1)*L3-M3-N3</f>
        <v>0</v>
      </c>
      <c r="P3" s="132"/>
      <c r="Q3" s="13" t="s">
        <v>8</v>
      </c>
      <c r="R3" s="14">
        <v>0.29166666666666669</v>
      </c>
    </row>
    <row r="4" spans="1:18" s="174" customFormat="1" ht="15" x14ac:dyDescent="0.2">
      <c r="A4" s="255"/>
      <c r="B4" s="185">
        <f t="shared" ref="B4:B37" si="1">B3+1</f>
        <v>43620</v>
      </c>
      <c r="C4" s="186"/>
      <c r="D4" s="177">
        <v>0.35416666666666669</v>
      </c>
      <c r="E4" s="178">
        <v>0.52777777777777779</v>
      </c>
      <c r="F4" s="178">
        <v>0.56944444444444442</v>
      </c>
      <c r="G4" s="179">
        <v>0.76388888888888884</v>
      </c>
      <c r="H4" s="187">
        <f t="shared" ref="H4:H37" si="2">MAX(MOD(($E4+$G4-$D4-$F4),1),C4*HF)</f>
        <v>0.36805555555555536</v>
      </c>
      <c r="I4" s="188">
        <f t="shared" si="0"/>
        <v>0.36805555555555536</v>
      </c>
      <c r="J4" s="189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3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73">
        <f ca="1">(WEEKDAY(B4)=1)*SUM(OFFSET(H4,,,-MIN(ROWS($3:4),7)))</f>
        <v>0</v>
      </c>
      <c r="M4" s="68">
        <f t="shared" ref="M4:M37" ca="1" si="5">(WEEKDAY(B4)=1)*MIN(HS_1,L4)</f>
        <v>0</v>
      </c>
      <c r="N4" s="69">
        <f t="shared" ref="N4:N37" ca="1" si="6">(WEEKDAY(B4)=1)*MIN(HS_2-HS_1,L4-M4)</f>
        <v>0</v>
      </c>
      <c r="O4" s="74">
        <f t="shared" ref="O4:O37" ca="1" si="7">(WEEKDAY(B4)=1)*L4-M4-N4</f>
        <v>0</v>
      </c>
      <c r="P4" s="133"/>
      <c r="Q4" s="15" t="s">
        <v>9</v>
      </c>
      <c r="R4" s="16">
        <v>0.83333333333333337</v>
      </c>
    </row>
    <row r="5" spans="1:18" s="174" customFormat="1" ht="15" x14ac:dyDescent="0.2">
      <c r="A5" s="255"/>
      <c r="B5" s="185">
        <f t="shared" si="1"/>
        <v>43621</v>
      </c>
      <c r="C5" s="190"/>
      <c r="D5" s="177">
        <v>0.33333333333333331</v>
      </c>
      <c r="E5" s="178">
        <v>0.54166666666666663</v>
      </c>
      <c r="F5" s="178"/>
      <c r="G5" s="179"/>
      <c r="H5" s="187">
        <f t="shared" si="2"/>
        <v>0.20833333333333331</v>
      </c>
      <c r="I5" s="188">
        <f t="shared" si="0"/>
        <v>0.20833333333333331</v>
      </c>
      <c r="J5" s="189">
        <f t="shared" si="3"/>
        <v>0</v>
      </c>
      <c r="K5" s="183">
        <f t="shared" ca="1" si="4"/>
        <v>0</v>
      </c>
      <c r="L5" s="73">
        <f ca="1">(WEEKDAY(B5)=1)*SUM(OFFSET(H5,,,-MIN(ROWS($3:5),7)))</f>
        <v>0</v>
      </c>
      <c r="M5" s="68">
        <f t="shared" ca="1" si="5"/>
        <v>0</v>
      </c>
      <c r="N5" s="75">
        <f t="shared" ca="1" si="6"/>
        <v>0</v>
      </c>
      <c r="O5" s="74">
        <f t="shared" ca="1" si="7"/>
        <v>0</v>
      </c>
      <c r="P5" s="133"/>
      <c r="Q5" s="15" t="s">
        <v>10</v>
      </c>
      <c r="R5" s="17">
        <f>RIGHT(M2,2)/24</f>
        <v>1.4583333333333333</v>
      </c>
    </row>
    <row r="6" spans="1:18" s="174" customFormat="1" ht="15" x14ac:dyDescent="0.2">
      <c r="A6" s="255"/>
      <c r="B6" s="185">
        <f t="shared" si="1"/>
        <v>43622</v>
      </c>
      <c r="C6" s="186"/>
      <c r="D6" s="177">
        <v>0.33333333333333331</v>
      </c>
      <c r="E6" s="178">
        <v>0.54166666666666663</v>
      </c>
      <c r="F6" s="178">
        <v>0.58333333333333337</v>
      </c>
      <c r="G6" s="179">
        <v>0.70138888888888884</v>
      </c>
      <c r="H6" s="187">
        <f t="shared" si="2"/>
        <v>0.32638888888888873</v>
      </c>
      <c r="I6" s="188">
        <f t="shared" si="0"/>
        <v>0.32638888888888873</v>
      </c>
      <c r="J6" s="189">
        <f t="shared" si="3"/>
        <v>0</v>
      </c>
      <c r="K6" s="183">
        <f t="shared" ca="1" si="4"/>
        <v>0</v>
      </c>
      <c r="L6" s="73">
        <f ca="1">(WEEKDAY(B6)=1)*SUM(OFFSET(H6,,,-MIN(ROWS($3:6),7)))</f>
        <v>0</v>
      </c>
      <c r="M6" s="68">
        <f t="shared" ca="1" si="5"/>
        <v>0</v>
      </c>
      <c r="N6" s="69">
        <f t="shared" ca="1" si="6"/>
        <v>0</v>
      </c>
      <c r="O6" s="74">
        <f t="shared" ca="1" si="7"/>
        <v>0</v>
      </c>
      <c r="P6" s="133"/>
      <c r="Q6" s="15" t="s">
        <v>11</v>
      </c>
      <c r="R6" s="17">
        <f>RIGHT(N2,2)/24</f>
        <v>1.7916666666666667</v>
      </c>
    </row>
    <row r="7" spans="1:18" s="174" customFormat="1" ht="15.75" thickBot="1" x14ac:dyDescent="0.25">
      <c r="A7" s="255"/>
      <c r="B7" s="185">
        <f t="shared" si="1"/>
        <v>43623</v>
      </c>
      <c r="C7" s="186"/>
      <c r="D7" s="177">
        <v>0.33333333333333331</v>
      </c>
      <c r="E7" s="178">
        <v>0.5</v>
      </c>
      <c r="F7" s="178">
        <v>0.54166666666666663</v>
      </c>
      <c r="G7" s="179">
        <v>0.58333333333333337</v>
      </c>
      <c r="H7" s="187">
        <f t="shared" si="2"/>
        <v>0.20833333333333359</v>
      </c>
      <c r="I7" s="188">
        <f t="shared" si="0"/>
        <v>0.20833333333333359</v>
      </c>
      <c r="J7" s="189">
        <f t="shared" si="3"/>
        <v>0</v>
      </c>
      <c r="K7" s="183">
        <f t="shared" ca="1" si="4"/>
        <v>0</v>
      </c>
      <c r="L7" s="73">
        <f ca="1">(WEEKDAY(B7)=1)*SUM(OFFSET(H7,,,-MIN(ROWS($3:7),7)))</f>
        <v>0</v>
      </c>
      <c r="M7" s="68">
        <f t="shared" ca="1" si="5"/>
        <v>0</v>
      </c>
      <c r="N7" s="69">
        <f t="shared" ca="1" si="6"/>
        <v>0</v>
      </c>
      <c r="O7" s="74">
        <f t="shared" ca="1" si="7"/>
        <v>0</v>
      </c>
      <c r="P7" s="133"/>
      <c r="Q7" s="18" t="s">
        <v>51</v>
      </c>
      <c r="R7" s="19">
        <v>0.29166666666666669</v>
      </c>
    </row>
    <row r="8" spans="1:18" s="174" customFormat="1" ht="16.5" thickTop="1" thickBot="1" x14ac:dyDescent="0.25">
      <c r="A8" s="255"/>
      <c r="B8" s="185">
        <f t="shared" si="1"/>
        <v>43624</v>
      </c>
      <c r="C8" s="186"/>
      <c r="D8" s="200"/>
      <c r="E8" s="201"/>
      <c r="F8" s="201"/>
      <c r="G8" s="247"/>
      <c r="H8" s="191">
        <f t="shared" si="2"/>
        <v>0</v>
      </c>
      <c r="I8" s="192">
        <f t="shared" si="0"/>
        <v>0</v>
      </c>
      <c r="J8" s="193">
        <f t="shared" si="3"/>
        <v>0</v>
      </c>
      <c r="K8" s="194">
        <f t="shared" ca="1" si="4"/>
        <v>0</v>
      </c>
      <c r="L8" s="79">
        <f ca="1">(WEEKDAY(B8)=1)*SUM(OFFSET(H8,,,-MIN(ROWS($3:8),7)))</f>
        <v>0</v>
      </c>
      <c r="M8" s="80">
        <f t="shared" ca="1" si="5"/>
        <v>0</v>
      </c>
      <c r="N8" s="81">
        <f t="shared" ca="1" si="6"/>
        <v>0</v>
      </c>
      <c r="O8" s="82">
        <f t="shared" ca="1" si="7"/>
        <v>0</v>
      </c>
      <c r="P8" s="134" t="str">
        <f>IF(H8&lt;&gt;0,"ASTREINTE","")</f>
        <v/>
      </c>
      <c r="Q8" s="195"/>
    </row>
    <row r="9" spans="1:18" s="174" customFormat="1" ht="16.5" thickTop="1" thickBot="1" x14ac:dyDescent="0.3">
      <c r="A9" s="255"/>
      <c r="B9" s="196">
        <f t="shared" si="1"/>
        <v>43625</v>
      </c>
      <c r="C9" s="197"/>
      <c r="D9" s="206"/>
      <c r="E9" s="207"/>
      <c r="F9" s="207"/>
      <c r="G9" s="248"/>
      <c r="H9" s="246">
        <f t="shared" si="2"/>
        <v>0</v>
      </c>
      <c r="I9" s="242">
        <f t="shared" si="0"/>
        <v>0</v>
      </c>
      <c r="J9" s="243">
        <f t="shared" si="3"/>
        <v>0</v>
      </c>
      <c r="K9" s="244">
        <f t="shared" ca="1" si="4"/>
        <v>0</v>
      </c>
      <c r="L9" s="86">
        <f ca="1">(WEEKDAY(B9)=1)*SUM(OFFSET(H9,,,-MIN(ROWS($3:9),7)))</f>
        <v>1.5763888888888888</v>
      </c>
      <c r="M9" s="87">
        <f t="shared" ca="1" si="5"/>
        <v>1.4583333333333333</v>
      </c>
      <c r="N9" s="88">
        <f t="shared" ca="1" si="6"/>
        <v>0.11805555555555558</v>
      </c>
      <c r="O9" s="89">
        <f t="shared" ca="1" si="7"/>
        <v>0</v>
      </c>
      <c r="P9" s="135" t="str">
        <f>IF(H9&lt;&gt;0,"ASTREINTE","")</f>
        <v/>
      </c>
    </row>
    <row r="10" spans="1:18" s="174" customFormat="1" ht="15.75" thickTop="1" x14ac:dyDescent="0.25">
      <c r="A10" s="255"/>
      <c r="B10" s="175">
        <f t="shared" si="1"/>
        <v>43626</v>
      </c>
      <c r="C10" s="176"/>
      <c r="D10" s="177"/>
      <c r="E10" s="178"/>
      <c r="F10" s="178"/>
      <c r="G10" s="249"/>
      <c r="H10" s="187">
        <f t="shared" si="2"/>
        <v>0</v>
      </c>
      <c r="I10" s="188">
        <f t="shared" si="0"/>
        <v>0</v>
      </c>
      <c r="J10" s="189">
        <f t="shared" si="3"/>
        <v>0</v>
      </c>
      <c r="K10" s="183">
        <f t="shared" ca="1" si="4"/>
        <v>0</v>
      </c>
      <c r="L10" s="59">
        <f ca="1">(WEEKDAY(B10)=1)*SUM(OFFSET(H10,,,-MIN(ROWS($3:10),7)))</f>
        <v>0</v>
      </c>
      <c r="M10" s="68">
        <f t="shared" ca="1" si="5"/>
        <v>0</v>
      </c>
      <c r="N10" s="69">
        <f t="shared" ca="1" si="6"/>
        <v>0</v>
      </c>
      <c r="O10" s="74">
        <f t="shared" ca="1" si="7"/>
        <v>0</v>
      </c>
      <c r="P10" s="136"/>
    </row>
    <row r="11" spans="1:18" s="174" customFormat="1" ht="15" x14ac:dyDescent="0.25">
      <c r="A11" s="255"/>
      <c r="B11" s="185">
        <f t="shared" si="1"/>
        <v>43627</v>
      </c>
      <c r="C11" s="186"/>
      <c r="D11" s="200">
        <v>0.33333333333333331</v>
      </c>
      <c r="E11" s="201">
        <v>0.54166666666666663</v>
      </c>
      <c r="F11" s="201">
        <v>0.58333333333333337</v>
      </c>
      <c r="G11" s="202">
        <v>0.73958333333333337</v>
      </c>
      <c r="H11" s="187">
        <f t="shared" si="2"/>
        <v>0.36458333333333337</v>
      </c>
      <c r="I11" s="188">
        <f t="shared" si="0"/>
        <v>0.36458333333333337</v>
      </c>
      <c r="J11" s="189">
        <f t="shared" si="3"/>
        <v>0</v>
      </c>
      <c r="K11" s="183">
        <f t="shared" ca="1" si="4"/>
        <v>0</v>
      </c>
      <c r="L11" s="73">
        <f ca="1">(WEEKDAY(B11)=1)*SUM(OFFSET(H11,,,-MIN(ROWS($3:11),7)))</f>
        <v>0</v>
      </c>
      <c r="M11" s="68">
        <f t="shared" ca="1" si="5"/>
        <v>0</v>
      </c>
      <c r="N11" s="69">
        <f t="shared" ca="1" si="6"/>
        <v>0</v>
      </c>
      <c r="O11" s="74">
        <f t="shared" ca="1" si="7"/>
        <v>0</v>
      </c>
      <c r="P11" s="136"/>
    </row>
    <row r="12" spans="1:18" s="174" customFormat="1" ht="15" x14ac:dyDescent="0.25">
      <c r="A12" s="255"/>
      <c r="B12" s="185">
        <f t="shared" si="1"/>
        <v>43628</v>
      </c>
      <c r="C12" s="186"/>
      <c r="D12" s="200">
        <v>0.33333333333333331</v>
      </c>
      <c r="E12" s="201">
        <v>0.5</v>
      </c>
      <c r="F12" s="201">
        <v>0.54166666666666663</v>
      </c>
      <c r="G12" s="202">
        <v>0.75</v>
      </c>
      <c r="H12" s="187">
        <f t="shared" si="2"/>
        <v>0.37500000000000011</v>
      </c>
      <c r="I12" s="188">
        <f t="shared" si="0"/>
        <v>0.37500000000000011</v>
      </c>
      <c r="J12" s="189">
        <f t="shared" si="3"/>
        <v>0</v>
      </c>
      <c r="K12" s="183">
        <f t="shared" ca="1" si="4"/>
        <v>0</v>
      </c>
      <c r="L12" s="73">
        <f ca="1">(WEEKDAY(B12)=1)*SUM(OFFSET(H12,,,-MIN(ROWS($3:12),7)))</f>
        <v>0</v>
      </c>
      <c r="M12" s="68">
        <f t="shared" ca="1" si="5"/>
        <v>0</v>
      </c>
      <c r="N12" s="69">
        <f t="shared" ca="1" si="6"/>
        <v>0</v>
      </c>
      <c r="O12" s="74">
        <f t="shared" ca="1" si="7"/>
        <v>0</v>
      </c>
      <c r="P12" s="136"/>
    </row>
    <row r="13" spans="1:18" s="174" customFormat="1" ht="15" x14ac:dyDescent="0.25">
      <c r="A13" s="255"/>
      <c r="B13" s="185">
        <f t="shared" si="1"/>
        <v>43629</v>
      </c>
      <c r="C13" s="186"/>
      <c r="D13" s="200">
        <v>0.33333333333333331</v>
      </c>
      <c r="E13" s="201">
        <v>0.54166666666666663</v>
      </c>
      <c r="F13" s="201">
        <v>0.58333333333333337</v>
      </c>
      <c r="G13" s="202">
        <v>0.8125</v>
      </c>
      <c r="H13" s="187">
        <f t="shared" si="2"/>
        <v>0.43749999999999989</v>
      </c>
      <c r="I13" s="188">
        <f t="shared" si="0"/>
        <v>0.43749999999999989</v>
      </c>
      <c r="J13" s="189">
        <f t="shared" si="3"/>
        <v>0</v>
      </c>
      <c r="K13" s="183">
        <f t="shared" ca="1" si="4"/>
        <v>0</v>
      </c>
      <c r="L13" s="73">
        <f ca="1">(WEEKDAY(B13)=1)*SUM(OFFSET(H13,,,-MIN(ROWS($3:13),7)))</f>
        <v>0</v>
      </c>
      <c r="M13" s="68">
        <f t="shared" ca="1" si="5"/>
        <v>0</v>
      </c>
      <c r="N13" s="69">
        <f t="shared" ca="1" si="6"/>
        <v>0</v>
      </c>
      <c r="O13" s="74">
        <f t="shared" ca="1" si="7"/>
        <v>0</v>
      </c>
      <c r="P13" s="136"/>
    </row>
    <row r="14" spans="1:18" s="174" customFormat="1" ht="15" x14ac:dyDescent="0.25">
      <c r="A14" s="255"/>
      <c r="B14" s="185">
        <f t="shared" si="1"/>
        <v>43630</v>
      </c>
      <c r="C14" s="186"/>
      <c r="D14" s="200">
        <v>0.375</v>
      </c>
      <c r="E14" s="201">
        <v>0.83333333333333337</v>
      </c>
      <c r="F14" s="201"/>
      <c r="G14" s="202"/>
      <c r="H14" s="187">
        <f t="shared" si="2"/>
        <v>0.45833333333333337</v>
      </c>
      <c r="I14" s="188">
        <f t="shared" si="0"/>
        <v>0.45833333333333337</v>
      </c>
      <c r="J14" s="189">
        <f t="shared" si="3"/>
        <v>0</v>
      </c>
      <c r="K14" s="183">
        <f t="shared" ca="1" si="4"/>
        <v>0</v>
      </c>
      <c r="L14" s="73">
        <f ca="1">(WEEKDAY(B14)=1)*SUM(OFFSET(H14,,,-MIN(ROWS($3:14),7)))</f>
        <v>0</v>
      </c>
      <c r="M14" s="68">
        <f t="shared" ca="1" si="5"/>
        <v>0</v>
      </c>
      <c r="N14" s="69">
        <f t="shared" ca="1" si="6"/>
        <v>0</v>
      </c>
      <c r="O14" s="74">
        <f t="shared" ca="1" si="7"/>
        <v>0</v>
      </c>
      <c r="P14" s="136"/>
    </row>
    <row r="15" spans="1:18" s="174" customFormat="1" ht="15.75" thickBot="1" x14ac:dyDescent="0.3">
      <c r="A15" s="255"/>
      <c r="B15" s="185">
        <f t="shared" si="1"/>
        <v>43631</v>
      </c>
      <c r="C15" s="190"/>
      <c r="D15" s="203"/>
      <c r="E15" s="204"/>
      <c r="F15" s="204"/>
      <c r="G15" s="205"/>
      <c r="H15" s="191">
        <f t="shared" si="2"/>
        <v>0</v>
      </c>
      <c r="I15" s="192">
        <f t="shared" si="0"/>
        <v>0</v>
      </c>
      <c r="J15" s="193">
        <f t="shared" si="3"/>
        <v>0</v>
      </c>
      <c r="K15" s="194">
        <f t="shared" ca="1" si="4"/>
        <v>0</v>
      </c>
      <c r="L15" s="79">
        <f ca="1">(WEEKDAY(B15)=1)*SUM(OFFSET(H15,,,-MIN(ROWS($3:15),7)))</f>
        <v>0</v>
      </c>
      <c r="M15" s="80">
        <f t="shared" ca="1" si="5"/>
        <v>0</v>
      </c>
      <c r="N15" s="81">
        <f t="shared" ca="1" si="6"/>
        <v>0</v>
      </c>
      <c r="O15" s="82">
        <f t="shared" ca="1" si="7"/>
        <v>0</v>
      </c>
      <c r="P15" s="135" t="str">
        <f>IF(H15&lt;&gt;0,"ASTREINTE","")</f>
        <v/>
      </c>
    </row>
    <row r="16" spans="1:18" s="174" customFormat="1" ht="16.5" thickTop="1" thickBot="1" x14ac:dyDescent="0.3">
      <c r="A16" s="255"/>
      <c r="B16" s="196">
        <f t="shared" si="1"/>
        <v>43632</v>
      </c>
      <c r="C16" s="197"/>
      <c r="D16" s="206"/>
      <c r="E16" s="207"/>
      <c r="F16" s="207"/>
      <c r="G16" s="208"/>
      <c r="H16" s="241">
        <f t="shared" si="2"/>
        <v>0</v>
      </c>
      <c r="I16" s="242">
        <f t="shared" si="0"/>
        <v>0</v>
      </c>
      <c r="J16" s="243">
        <f t="shared" si="3"/>
        <v>0</v>
      </c>
      <c r="K16" s="244">
        <f t="shared" ca="1" si="4"/>
        <v>0</v>
      </c>
      <c r="L16" s="86">
        <f ca="1">(WEEKDAY(B16)=1)*SUM(OFFSET(H16,,,-MIN(ROWS($3:16),7)))</f>
        <v>1.635416666666667</v>
      </c>
      <c r="M16" s="87">
        <f t="shared" ca="1" si="5"/>
        <v>1.4583333333333333</v>
      </c>
      <c r="N16" s="88">
        <f t="shared" ca="1" si="6"/>
        <v>0.1770833333333337</v>
      </c>
      <c r="O16" s="89">
        <f t="shared" ca="1" si="7"/>
        <v>0</v>
      </c>
      <c r="P16" s="135" t="str">
        <f>IF(H16&lt;&gt;0,"ASTREINTE","")</f>
        <v/>
      </c>
    </row>
    <row r="17" spans="1:16" s="174" customFormat="1" ht="15.75" thickTop="1" x14ac:dyDescent="0.25">
      <c r="A17" s="209"/>
      <c r="B17" s="175">
        <f t="shared" si="1"/>
        <v>43633</v>
      </c>
      <c r="C17" s="210"/>
      <c r="D17" s="211">
        <v>0.375</v>
      </c>
      <c r="E17" s="212">
        <v>0.5</v>
      </c>
      <c r="F17" s="212">
        <v>0.54166666666666663</v>
      </c>
      <c r="G17" s="213">
        <v>0.69444444444444453</v>
      </c>
      <c r="H17" s="187">
        <f t="shared" si="2"/>
        <v>0.27777777777777801</v>
      </c>
      <c r="I17" s="188">
        <f t="shared" si="0"/>
        <v>0.27777777777777801</v>
      </c>
      <c r="J17" s="189">
        <f t="shared" si="3"/>
        <v>0</v>
      </c>
      <c r="K17" s="183">
        <f t="shared" ca="1" si="4"/>
        <v>0</v>
      </c>
      <c r="L17" s="59">
        <f ca="1">(WEEKDAY(B17)=1)*SUM(OFFSET(H17,,,-MIN(ROWS($3:17),7)))</f>
        <v>0</v>
      </c>
      <c r="M17" s="68">
        <f t="shared" ca="1" si="5"/>
        <v>0</v>
      </c>
      <c r="N17" s="69">
        <f t="shared" ca="1" si="6"/>
        <v>0</v>
      </c>
      <c r="O17" s="74">
        <f t="shared" ca="1" si="7"/>
        <v>0</v>
      </c>
      <c r="P17" s="136"/>
    </row>
    <row r="18" spans="1:16" s="174" customFormat="1" ht="15" x14ac:dyDescent="0.25">
      <c r="A18" s="209"/>
      <c r="B18" s="185">
        <f t="shared" si="1"/>
        <v>43634</v>
      </c>
      <c r="C18" s="190"/>
      <c r="D18" s="203">
        <v>0.52083333333333337</v>
      </c>
      <c r="E18" s="204">
        <v>0.6875</v>
      </c>
      <c r="F18" s="204"/>
      <c r="G18" s="205"/>
      <c r="H18" s="187">
        <f t="shared" si="2"/>
        <v>0.16666666666666663</v>
      </c>
      <c r="I18" s="188">
        <f t="shared" si="0"/>
        <v>0.16666666666666663</v>
      </c>
      <c r="J18" s="189">
        <f t="shared" si="3"/>
        <v>0</v>
      </c>
      <c r="K18" s="183">
        <f t="shared" ca="1" si="4"/>
        <v>0</v>
      </c>
      <c r="L18" s="73">
        <f ca="1">(WEEKDAY(B18)=1)*SUM(OFFSET(H18,,,-MIN(ROWS($3:18),7)))</f>
        <v>0</v>
      </c>
      <c r="M18" s="68">
        <f t="shared" ca="1" si="5"/>
        <v>0</v>
      </c>
      <c r="N18" s="69">
        <f t="shared" ca="1" si="6"/>
        <v>0</v>
      </c>
      <c r="O18" s="74">
        <f t="shared" ca="1" si="7"/>
        <v>0</v>
      </c>
      <c r="P18" s="136"/>
    </row>
    <row r="19" spans="1:16" s="174" customFormat="1" ht="15" x14ac:dyDescent="0.25">
      <c r="A19" s="209"/>
      <c r="B19" s="185">
        <f t="shared" si="1"/>
        <v>43635</v>
      </c>
      <c r="C19" s="190"/>
      <c r="D19" s="203">
        <v>0.33333333333333331</v>
      </c>
      <c r="E19" s="204">
        <v>0.54166666666666663</v>
      </c>
      <c r="F19" s="204">
        <v>0.58333333333333337</v>
      </c>
      <c r="G19" s="205">
        <v>0.80902777777777779</v>
      </c>
      <c r="H19" s="187">
        <f t="shared" si="2"/>
        <v>0.43402777777777779</v>
      </c>
      <c r="I19" s="188">
        <f t="shared" si="0"/>
        <v>0.43402777777777779</v>
      </c>
      <c r="J19" s="189">
        <f t="shared" si="3"/>
        <v>0</v>
      </c>
      <c r="K19" s="183">
        <f t="shared" ca="1" si="4"/>
        <v>0</v>
      </c>
      <c r="L19" s="73">
        <f ca="1">(WEEKDAY(B19)=1)*SUM(OFFSET(H19,,,-MIN(ROWS($3:19),7)))</f>
        <v>0</v>
      </c>
      <c r="M19" s="68">
        <f t="shared" ca="1" si="5"/>
        <v>0</v>
      </c>
      <c r="N19" s="69">
        <f t="shared" ca="1" si="6"/>
        <v>0</v>
      </c>
      <c r="O19" s="74">
        <f t="shared" ca="1" si="7"/>
        <v>0</v>
      </c>
      <c r="P19" s="136"/>
    </row>
    <row r="20" spans="1:16" s="174" customFormat="1" ht="15" x14ac:dyDescent="0.25">
      <c r="A20" s="209"/>
      <c r="B20" s="185">
        <f t="shared" si="1"/>
        <v>43636</v>
      </c>
      <c r="C20" s="190"/>
      <c r="D20" s="203">
        <v>0.33333333333333331</v>
      </c>
      <c r="E20" s="204">
        <v>0.54166666666666663</v>
      </c>
      <c r="F20" s="204">
        <v>0.58333333333333337</v>
      </c>
      <c r="G20" s="205">
        <v>0.8125</v>
      </c>
      <c r="H20" s="187">
        <f t="shared" si="2"/>
        <v>0.43749999999999989</v>
      </c>
      <c r="I20" s="188">
        <f t="shared" si="0"/>
        <v>0.43749999999999989</v>
      </c>
      <c r="J20" s="189">
        <f t="shared" si="3"/>
        <v>0</v>
      </c>
      <c r="K20" s="183">
        <f t="shared" ca="1" si="4"/>
        <v>0</v>
      </c>
      <c r="L20" s="73">
        <f ca="1">(WEEKDAY(B20)=1)*SUM(OFFSET(H20,,,-MIN(ROWS($3:20),7)))</f>
        <v>0</v>
      </c>
      <c r="M20" s="68">
        <f t="shared" ca="1" si="5"/>
        <v>0</v>
      </c>
      <c r="N20" s="69">
        <f t="shared" ca="1" si="6"/>
        <v>0</v>
      </c>
      <c r="O20" s="74">
        <f t="shared" ca="1" si="7"/>
        <v>0</v>
      </c>
      <c r="P20" s="136"/>
    </row>
    <row r="21" spans="1:16" s="174" customFormat="1" ht="15" x14ac:dyDescent="0.25">
      <c r="A21" s="209"/>
      <c r="B21" s="185">
        <f t="shared" si="1"/>
        <v>43637</v>
      </c>
      <c r="C21" s="190"/>
      <c r="D21" s="203">
        <v>0.33333333333333331</v>
      </c>
      <c r="E21" s="204">
        <v>0.54166666666666663</v>
      </c>
      <c r="F21" s="204">
        <v>0.58333333333333337</v>
      </c>
      <c r="G21" s="205">
        <v>0.82291666666666663</v>
      </c>
      <c r="H21" s="187">
        <f t="shared" si="2"/>
        <v>0.44791666666666663</v>
      </c>
      <c r="I21" s="188">
        <f t="shared" si="0"/>
        <v>0.44791666666666663</v>
      </c>
      <c r="J21" s="189">
        <f t="shared" si="3"/>
        <v>0</v>
      </c>
      <c r="K21" s="183">
        <f t="shared" ca="1" si="4"/>
        <v>0</v>
      </c>
      <c r="L21" s="73">
        <f ca="1">(WEEKDAY(B21)=1)*SUM(OFFSET(H21,,,-MIN(ROWS($3:21),7)))</f>
        <v>0</v>
      </c>
      <c r="M21" s="68">
        <f t="shared" ca="1" si="5"/>
        <v>0</v>
      </c>
      <c r="N21" s="69">
        <f t="shared" ca="1" si="6"/>
        <v>0</v>
      </c>
      <c r="O21" s="74">
        <f t="shared" ca="1" si="7"/>
        <v>0</v>
      </c>
      <c r="P21" s="136"/>
    </row>
    <row r="22" spans="1:16" s="174" customFormat="1" ht="15.75" thickBot="1" x14ac:dyDescent="0.3">
      <c r="A22" s="209"/>
      <c r="B22" s="185">
        <f t="shared" si="1"/>
        <v>43638</v>
      </c>
      <c r="C22" s="190"/>
      <c r="D22" s="203"/>
      <c r="E22" s="204"/>
      <c r="F22" s="204"/>
      <c r="G22" s="205"/>
      <c r="H22" s="191">
        <f t="shared" si="2"/>
        <v>0</v>
      </c>
      <c r="I22" s="192">
        <f t="shared" si="0"/>
        <v>0</v>
      </c>
      <c r="J22" s="193">
        <f t="shared" si="3"/>
        <v>0</v>
      </c>
      <c r="K22" s="194">
        <f t="shared" ca="1" si="4"/>
        <v>0</v>
      </c>
      <c r="L22" s="79">
        <f ca="1">(WEEKDAY(B22)=1)*SUM(OFFSET(H22,,,-MIN(ROWS($3:22),7)))</f>
        <v>0</v>
      </c>
      <c r="M22" s="80">
        <f t="shared" ca="1" si="5"/>
        <v>0</v>
      </c>
      <c r="N22" s="81">
        <f t="shared" ca="1" si="6"/>
        <v>0</v>
      </c>
      <c r="O22" s="82">
        <f t="shared" ca="1" si="7"/>
        <v>0</v>
      </c>
      <c r="P22" s="135" t="str">
        <f>IF(H22&lt;&gt;0,"ASTREINTE","")</f>
        <v/>
      </c>
    </row>
    <row r="23" spans="1:16" s="174" customFormat="1" ht="16.5" thickTop="1" thickBot="1" x14ac:dyDescent="0.3">
      <c r="A23" s="209"/>
      <c r="B23" s="196">
        <f t="shared" si="1"/>
        <v>43639</v>
      </c>
      <c r="C23" s="197"/>
      <c r="D23" s="198"/>
      <c r="E23" s="199"/>
      <c r="F23" s="199"/>
      <c r="G23" s="217"/>
      <c r="H23" s="241">
        <f t="shared" si="2"/>
        <v>0</v>
      </c>
      <c r="I23" s="242">
        <f t="shared" si="0"/>
        <v>0</v>
      </c>
      <c r="J23" s="243">
        <f t="shared" si="3"/>
        <v>0</v>
      </c>
      <c r="K23" s="245">
        <f t="shared" ca="1" si="4"/>
        <v>0</v>
      </c>
      <c r="L23" s="86">
        <f ca="1">(WEEKDAY(B23)=1)*SUM(OFFSET(H23,,,-MIN(ROWS($3:23),7)))</f>
        <v>1.7638888888888888</v>
      </c>
      <c r="M23" s="87">
        <f t="shared" ca="1" si="5"/>
        <v>1.4583333333333333</v>
      </c>
      <c r="N23" s="88">
        <f t="shared" ca="1" si="6"/>
        <v>0.30555555555555558</v>
      </c>
      <c r="O23" s="89">
        <f t="shared" ca="1" si="7"/>
        <v>0</v>
      </c>
      <c r="P23" s="135" t="str">
        <f>IF(H23&lt;&gt;0,"ASTREINTE","")</f>
        <v/>
      </c>
    </row>
    <row r="24" spans="1:16" s="174" customFormat="1" ht="15.75" thickTop="1" x14ac:dyDescent="0.25">
      <c r="A24" s="209"/>
      <c r="B24" s="175">
        <f t="shared" si="1"/>
        <v>43640</v>
      </c>
      <c r="C24" s="210"/>
      <c r="D24" s="218"/>
      <c r="E24" s="219"/>
      <c r="F24" s="219"/>
      <c r="G24" s="220"/>
      <c r="H24" s="187">
        <f t="shared" si="2"/>
        <v>0</v>
      </c>
      <c r="I24" s="188">
        <f t="shared" si="0"/>
        <v>0</v>
      </c>
      <c r="J24" s="189">
        <f t="shared" si="3"/>
        <v>0</v>
      </c>
      <c r="K24" s="183">
        <f t="shared" ca="1" si="4"/>
        <v>0</v>
      </c>
      <c r="L24" s="59">
        <f ca="1">(WEEKDAY(B24)=1)*SUM(OFFSET(H24,,,-MIN(ROWS($3:24),7)))</f>
        <v>0</v>
      </c>
      <c r="M24" s="68">
        <f t="shared" ca="1" si="5"/>
        <v>0</v>
      </c>
      <c r="N24" s="69">
        <f t="shared" ca="1" si="6"/>
        <v>0</v>
      </c>
      <c r="O24" s="74">
        <f t="shared" ca="1" si="7"/>
        <v>0</v>
      </c>
      <c r="P24" s="136"/>
    </row>
    <row r="25" spans="1:16" s="174" customFormat="1" ht="15" x14ac:dyDescent="0.25">
      <c r="A25" s="209"/>
      <c r="B25" s="185">
        <f t="shared" si="1"/>
        <v>43641</v>
      </c>
      <c r="C25" s="190"/>
      <c r="D25" s="214"/>
      <c r="E25" s="215"/>
      <c r="F25" s="215"/>
      <c r="G25" s="216"/>
      <c r="H25" s="187">
        <f t="shared" si="2"/>
        <v>0</v>
      </c>
      <c r="I25" s="188">
        <f t="shared" si="0"/>
        <v>0</v>
      </c>
      <c r="J25" s="189">
        <f t="shared" si="3"/>
        <v>0</v>
      </c>
      <c r="K25" s="183">
        <f t="shared" ca="1" si="4"/>
        <v>0</v>
      </c>
      <c r="L25" s="73">
        <f ca="1">(WEEKDAY(B25)=1)*SUM(OFFSET(H25,,,-MIN(ROWS($3:25),7)))</f>
        <v>0</v>
      </c>
      <c r="M25" s="68">
        <f t="shared" ca="1" si="5"/>
        <v>0</v>
      </c>
      <c r="N25" s="69">
        <f t="shared" ca="1" si="6"/>
        <v>0</v>
      </c>
      <c r="O25" s="74">
        <f t="shared" ca="1" si="7"/>
        <v>0</v>
      </c>
      <c r="P25" s="136"/>
    </row>
    <row r="26" spans="1:16" s="174" customFormat="1" ht="15" x14ac:dyDescent="0.25">
      <c r="A26" s="209"/>
      <c r="B26" s="185">
        <f t="shared" si="1"/>
        <v>43642</v>
      </c>
      <c r="C26" s="190"/>
      <c r="D26" s="214"/>
      <c r="E26" s="215"/>
      <c r="F26" s="215"/>
      <c r="G26" s="216"/>
      <c r="H26" s="187">
        <f t="shared" si="2"/>
        <v>0</v>
      </c>
      <c r="I26" s="188">
        <f t="shared" si="0"/>
        <v>0</v>
      </c>
      <c r="J26" s="189">
        <f t="shared" si="3"/>
        <v>0</v>
      </c>
      <c r="K26" s="183">
        <f t="shared" ca="1" si="4"/>
        <v>0</v>
      </c>
      <c r="L26" s="73">
        <f ca="1">(WEEKDAY(B26)=1)*SUM(OFFSET(H26,,,-MIN(ROWS($3:26),7)))</f>
        <v>0</v>
      </c>
      <c r="M26" s="68">
        <f t="shared" ca="1" si="5"/>
        <v>0</v>
      </c>
      <c r="N26" s="69">
        <f t="shared" ca="1" si="6"/>
        <v>0</v>
      </c>
      <c r="O26" s="74">
        <f t="shared" ca="1" si="7"/>
        <v>0</v>
      </c>
      <c r="P26" s="136"/>
    </row>
    <row r="27" spans="1:16" s="174" customFormat="1" ht="15" x14ac:dyDescent="0.25">
      <c r="A27" s="209"/>
      <c r="B27" s="185">
        <f t="shared" si="1"/>
        <v>43643</v>
      </c>
      <c r="C27" s="190"/>
      <c r="D27" s="214"/>
      <c r="E27" s="215"/>
      <c r="F27" s="215"/>
      <c r="G27" s="216"/>
      <c r="H27" s="187">
        <f t="shared" si="2"/>
        <v>0</v>
      </c>
      <c r="I27" s="188">
        <f t="shared" si="0"/>
        <v>0</v>
      </c>
      <c r="J27" s="189">
        <f t="shared" si="3"/>
        <v>0</v>
      </c>
      <c r="K27" s="183">
        <f t="shared" ca="1" si="4"/>
        <v>0</v>
      </c>
      <c r="L27" s="73">
        <f ca="1">(WEEKDAY(B27)=1)*SUM(OFFSET(H27,,,-MIN(ROWS($3:27),7)))</f>
        <v>0</v>
      </c>
      <c r="M27" s="68">
        <f t="shared" ca="1" si="5"/>
        <v>0</v>
      </c>
      <c r="N27" s="69">
        <f t="shared" ca="1" si="6"/>
        <v>0</v>
      </c>
      <c r="O27" s="74">
        <f t="shared" ca="1" si="7"/>
        <v>0</v>
      </c>
      <c r="P27" s="136"/>
    </row>
    <row r="28" spans="1:16" s="174" customFormat="1" ht="15" x14ac:dyDescent="0.25">
      <c r="A28" s="209"/>
      <c r="B28" s="185">
        <f t="shared" si="1"/>
        <v>43644</v>
      </c>
      <c r="C28" s="190"/>
      <c r="D28" s="214"/>
      <c r="E28" s="215"/>
      <c r="F28" s="215"/>
      <c r="G28" s="216"/>
      <c r="H28" s="187">
        <f t="shared" si="2"/>
        <v>0</v>
      </c>
      <c r="I28" s="188">
        <f t="shared" si="0"/>
        <v>0</v>
      </c>
      <c r="J28" s="189">
        <f t="shared" si="3"/>
        <v>0</v>
      </c>
      <c r="K28" s="183">
        <f t="shared" ca="1" si="4"/>
        <v>0</v>
      </c>
      <c r="L28" s="73">
        <f ca="1">(WEEKDAY(B28)=1)*SUM(OFFSET(H28,,,-MIN(ROWS($3:28),7)))</f>
        <v>0</v>
      </c>
      <c r="M28" s="68">
        <f t="shared" ca="1" si="5"/>
        <v>0</v>
      </c>
      <c r="N28" s="69">
        <f t="shared" ca="1" si="6"/>
        <v>0</v>
      </c>
      <c r="O28" s="74">
        <f t="shared" ca="1" si="7"/>
        <v>0</v>
      </c>
      <c r="P28" s="136"/>
    </row>
    <row r="29" spans="1:16" s="174" customFormat="1" ht="15.75" thickBot="1" x14ac:dyDescent="0.3">
      <c r="A29" s="209"/>
      <c r="B29" s="185">
        <f t="shared" si="1"/>
        <v>43645</v>
      </c>
      <c r="C29" s="190"/>
      <c r="D29" s="214"/>
      <c r="E29" s="215"/>
      <c r="F29" s="215"/>
      <c r="G29" s="216"/>
      <c r="H29" s="191">
        <f t="shared" si="2"/>
        <v>0</v>
      </c>
      <c r="I29" s="192">
        <f t="shared" si="0"/>
        <v>0</v>
      </c>
      <c r="J29" s="193">
        <f t="shared" si="3"/>
        <v>0</v>
      </c>
      <c r="K29" s="194">
        <f t="shared" ca="1" si="4"/>
        <v>0</v>
      </c>
      <c r="L29" s="79">
        <f ca="1">(WEEKDAY(B29)=1)*SUM(OFFSET(H29,,,-MIN(ROWS($3:29),7)))</f>
        <v>0</v>
      </c>
      <c r="M29" s="80">
        <f t="shared" ca="1" si="5"/>
        <v>0</v>
      </c>
      <c r="N29" s="81">
        <f t="shared" ca="1" si="6"/>
        <v>0</v>
      </c>
      <c r="O29" s="82">
        <f t="shared" ca="1" si="7"/>
        <v>0</v>
      </c>
      <c r="P29" s="135" t="str">
        <f>IF(H29&lt;&gt;0,"ASTREINTE","")</f>
        <v/>
      </c>
    </row>
    <row r="30" spans="1:16" s="174" customFormat="1" ht="16.5" thickTop="1" thickBot="1" x14ac:dyDescent="0.3">
      <c r="A30" s="209"/>
      <c r="B30" s="196">
        <f t="shared" si="1"/>
        <v>43646</v>
      </c>
      <c r="C30" s="197"/>
      <c r="D30" s="198"/>
      <c r="E30" s="199"/>
      <c r="F30" s="199"/>
      <c r="G30" s="217"/>
      <c r="H30" s="241">
        <f t="shared" si="2"/>
        <v>0</v>
      </c>
      <c r="I30" s="242">
        <f t="shared" si="0"/>
        <v>0</v>
      </c>
      <c r="J30" s="243">
        <f t="shared" si="3"/>
        <v>0</v>
      </c>
      <c r="K30" s="245">
        <f t="shared" ca="1" si="4"/>
        <v>0</v>
      </c>
      <c r="L30" s="86">
        <f ca="1">(WEEKDAY(B30)=1)*SUM(OFFSET(H30,,,-MIN(ROWS($3:30),7)))</f>
        <v>0</v>
      </c>
      <c r="M30" s="87">
        <f t="shared" ca="1" si="5"/>
        <v>0</v>
      </c>
      <c r="N30" s="88">
        <f t="shared" ca="1" si="6"/>
        <v>0</v>
      </c>
      <c r="O30" s="89">
        <f t="shared" ca="1" si="7"/>
        <v>0</v>
      </c>
      <c r="P30" s="135" t="str">
        <f>IF(H30&lt;&gt;0,"ASTREINTE","")</f>
        <v/>
      </c>
    </row>
    <row r="31" spans="1:16" s="174" customFormat="1" ht="15.75" thickTop="1" x14ac:dyDescent="0.25">
      <c r="A31" s="209"/>
      <c r="B31" s="175">
        <f t="shared" si="1"/>
        <v>43647</v>
      </c>
      <c r="C31" s="210"/>
      <c r="D31" s="218"/>
      <c r="E31" s="219"/>
      <c r="F31" s="219"/>
      <c r="G31" s="220"/>
      <c r="H31" s="187">
        <f t="shared" si="2"/>
        <v>0</v>
      </c>
      <c r="I31" s="188">
        <f t="shared" si="0"/>
        <v>0</v>
      </c>
      <c r="J31" s="189">
        <f t="shared" si="3"/>
        <v>0</v>
      </c>
      <c r="K31" s="183">
        <f t="shared" ca="1" si="4"/>
        <v>0</v>
      </c>
      <c r="L31" s="59">
        <f ca="1">(WEEKDAY(B31)=1)*SUM(OFFSET(H31,,,-MIN(ROWS($3:31),7)))</f>
        <v>0</v>
      </c>
      <c r="M31" s="68">
        <f t="shared" ca="1" si="5"/>
        <v>0</v>
      </c>
      <c r="N31" s="69">
        <f t="shared" ca="1" si="6"/>
        <v>0</v>
      </c>
      <c r="O31" s="74">
        <f t="shared" ca="1" si="7"/>
        <v>0</v>
      </c>
      <c r="P31" s="135"/>
    </row>
    <row r="32" spans="1:16" s="174" customFormat="1" ht="15" x14ac:dyDescent="0.25">
      <c r="A32" s="209"/>
      <c r="B32" s="185">
        <f t="shared" si="1"/>
        <v>43648</v>
      </c>
      <c r="C32" s="190"/>
      <c r="D32" s="214"/>
      <c r="E32" s="215"/>
      <c r="F32" s="215"/>
      <c r="G32" s="216"/>
      <c r="H32" s="187">
        <f t="shared" si="2"/>
        <v>0</v>
      </c>
      <c r="I32" s="188">
        <f t="shared" si="0"/>
        <v>0</v>
      </c>
      <c r="J32" s="189">
        <f t="shared" si="3"/>
        <v>0</v>
      </c>
      <c r="K32" s="183">
        <f t="shared" ca="1" si="4"/>
        <v>0</v>
      </c>
      <c r="L32" s="73">
        <f ca="1">(WEEKDAY(B32)=1)*SUM(OFFSET(H32,,,-MIN(ROWS($3:32),7)))</f>
        <v>0</v>
      </c>
      <c r="M32" s="68">
        <f t="shared" ca="1" si="5"/>
        <v>0</v>
      </c>
      <c r="N32" s="69">
        <f t="shared" ca="1" si="6"/>
        <v>0</v>
      </c>
      <c r="O32" s="74">
        <f t="shared" ca="1" si="7"/>
        <v>0</v>
      </c>
      <c r="P32" s="136"/>
    </row>
    <row r="33" spans="1:16" s="174" customFormat="1" ht="15" x14ac:dyDescent="0.25">
      <c r="A33" s="209"/>
      <c r="B33" s="185">
        <f t="shared" si="1"/>
        <v>43649</v>
      </c>
      <c r="C33" s="190"/>
      <c r="D33" s="214"/>
      <c r="E33" s="215"/>
      <c r="F33" s="215"/>
      <c r="G33" s="216"/>
      <c r="H33" s="187">
        <f t="shared" si="2"/>
        <v>0</v>
      </c>
      <c r="I33" s="188">
        <f t="shared" si="0"/>
        <v>0</v>
      </c>
      <c r="J33" s="189">
        <f t="shared" si="3"/>
        <v>0</v>
      </c>
      <c r="K33" s="183">
        <f t="shared" ca="1" si="4"/>
        <v>0</v>
      </c>
      <c r="L33" s="73">
        <f ca="1">(WEEKDAY(B33)=1)*SUM(OFFSET(H33,,,-MIN(ROWS($3:33),7)))</f>
        <v>0</v>
      </c>
      <c r="M33" s="68">
        <f t="shared" ca="1" si="5"/>
        <v>0</v>
      </c>
      <c r="N33" s="69">
        <f t="shared" ca="1" si="6"/>
        <v>0</v>
      </c>
      <c r="O33" s="74">
        <f t="shared" ca="1" si="7"/>
        <v>0</v>
      </c>
      <c r="P33" s="136"/>
    </row>
    <row r="34" spans="1:16" s="174" customFormat="1" ht="15" x14ac:dyDescent="0.25">
      <c r="A34" s="209"/>
      <c r="B34" s="185">
        <f t="shared" si="1"/>
        <v>43650</v>
      </c>
      <c r="C34" s="190"/>
      <c r="D34" s="214"/>
      <c r="E34" s="215"/>
      <c r="F34" s="215"/>
      <c r="G34" s="216"/>
      <c r="H34" s="187">
        <f t="shared" si="2"/>
        <v>0</v>
      </c>
      <c r="I34" s="188">
        <f t="shared" si="0"/>
        <v>0</v>
      </c>
      <c r="J34" s="189">
        <f t="shared" si="3"/>
        <v>0</v>
      </c>
      <c r="K34" s="183">
        <f t="shared" ca="1" si="4"/>
        <v>0</v>
      </c>
      <c r="L34" s="73">
        <f ca="1">(WEEKDAY(B34)=1)*SUM(OFFSET(H34,,,-MIN(ROWS($3:34),7)))</f>
        <v>0</v>
      </c>
      <c r="M34" s="68">
        <f t="shared" ca="1" si="5"/>
        <v>0</v>
      </c>
      <c r="N34" s="69">
        <f t="shared" ca="1" si="6"/>
        <v>0</v>
      </c>
      <c r="O34" s="74">
        <f t="shared" ca="1" si="7"/>
        <v>0</v>
      </c>
      <c r="P34" s="136"/>
    </row>
    <row r="35" spans="1:16" s="174" customFormat="1" ht="15" x14ac:dyDescent="0.25">
      <c r="A35" s="209"/>
      <c r="B35" s="185">
        <f t="shared" si="1"/>
        <v>43651</v>
      </c>
      <c r="C35" s="190"/>
      <c r="D35" s="214"/>
      <c r="E35" s="215"/>
      <c r="F35" s="215"/>
      <c r="G35" s="216"/>
      <c r="H35" s="187">
        <f t="shared" si="2"/>
        <v>0</v>
      </c>
      <c r="I35" s="188">
        <f t="shared" si="0"/>
        <v>0</v>
      </c>
      <c r="J35" s="189">
        <f t="shared" si="3"/>
        <v>0</v>
      </c>
      <c r="K35" s="183">
        <f t="shared" ca="1" si="4"/>
        <v>0</v>
      </c>
      <c r="L35" s="73">
        <f ca="1">(WEEKDAY(B35)=1)*SUM(OFFSET(H35,,,-MIN(ROWS($3:35),7)))</f>
        <v>0</v>
      </c>
      <c r="M35" s="68">
        <f t="shared" ca="1" si="5"/>
        <v>0</v>
      </c>
      <c r="N35" s="69">
        <f t="shared" ca="1" si="6"/>
        <v>0</v>
      </c>
      <c r="O35" s="74">
        <f t="shared" ca="1" si="7"/>
        <v>0</v>
      </c>
      <c r="P35" s="136"/>
    </row>
    <row r="36" spans="1:16" s="174" customFormat="1" ht="15.75" thickBot="1" x14ac:dyDescent="0.3">
      <c r="A36" s="209"/>
      <c r="B36" s="185">
        <f t="shared" si="1"/>
        <v>43652</v>
      </c>
      <c r="C36" s="190"/>
      <c r="D36" s="214"/>
      <c r="E36" s="215"/>
      <c r="F36" s="215"/>
      <c r="G36" s="216"/>
      <c r="H36" s="191">
        <f t="shared" si="2"/>
        <v>0</v>
      </c>
      <c r="I36" s="192">
        <f t="shared" si="0"/>
        <v>0</v>
      </c>
      <c r="J36" s="193">
        <f t="shared" si="3"/>
        <v>0</v>
      </c>
      <c r="K36" s="194">
        <f t="shared" ca="1" si="4"/>
        <v>0</v>
      </c>
      <c r="L36" s="79">
        <f ca="1">(WEEKDAY(B36)=1)*SUM(OFFSET(H36,,,-MIN(ROWS($3:36),7)))</f>
        <v>0</v>
      </c>
      <c r="M36" s="80">
        <f t="shared" ca="1" si="5"/>
        <v>0</v>
      </c>
      <c r="N36" s="81">
        <f t="shared" ca="1" si="6"/>
        <v>0</v>
      </c>
      <c r="O36" s="99">
        <f t="shared" ca="1" si="7"/>
        <v>0</v>
      </c>
      <c r="P36" s="135" t="str">
        <f>IF(H36&lt;&gt;0,"ASTREINTE","")</f>
        <v/>
      </c>
    </row>
    <row r="37" spans="1:16" s="174" customFormat="1" ht="16.5" thickTop="1" thickBot="1" x14ac:dyDescent="0.3">
      <c r="A37" s="209"/>
      <c r="B37" s="221">
        <f t="shared" si="1"/>
        <v>43653</v>
      </c>
      <c r="C37" s="190"/>
      <c r="D37" s="214"/>
      <c r="E37" s="215"/>
      <c r="F37" s="215"/>
      <c r="G37" s="216"/>
      <c r="H37" s="241">
        <f t="shared" si="2"/>
        <v>0</v>
      </c>
      <c r="I37" s="242">
        <f t="shared" si="0"/>
        <v>0</v>
      </c>
      <c r="J37" s="243">
        <f t="shared" si="3"/>
        <v>0</v>
      </c>
      <c r="K37" s="245">
        <f t="shared" ca="1" si="4"/>
        <v>0</v>
      </c>
      <c r="L37" s="86">
        <f ca="1">(WEEKDAY(B37)=1)*SUM(OFFSET(H37,,,-MIN(ROWS($3:37),7)))</f>
        <v>0</v>
      </c>
      <c r="M37" s="87">
        <f t="shared" ca="1" si="5"/>
        <v>0</v>
      </c>
      <c r="N37" s="88">
        <f t="shared" ca="1" si="6"/>
        <v>0</v>
      </c>
      <c r="O37" s="89">
        <f t="shared" ca="1" si="7"/>
        <v>0</v>
      </c>
      <c r="P37" s="135" t="str">
        <f>IF(H37&lt;&gt;0,"ASTREINTE","")</f>
        <v/>
      </c>
    </row>
    <row r="38" spans="1:16" ht="16.5" thickTop="1" thickBot="1" x14ac:dyDescent="0.3">
      <c r="A38" s="38"/>
      <c r="B38" s="22" t="s">
        <v>12</v>
      </c>
      <c r="C38" s="23"/>
      <c r="D38" s="23"/>
      <c r="E38" s="23"/>
      <c r="F38" s="23"/>
      <c r="G38" s="23"/>
      <c r="H38" s="24">
        <f t="shared" ref="H38:O38" si="8">SUM(H3:H37)</f>
        <v>4.9756944444444455</v>
      </c>
      <c r="I38" s="24">
        <f t="shared" si="8"/>
        <v>4.9687500000000009</v>
      </c>
      <c r="J38" s="24">
        <f t="shared" si="8"/>
        <v>6.9444444444444198E-3</v>
      </c>
      <c r="K38" s="170">
        <f ca="1">SUMIFS(K3:K37,C3:C37,"")</f>
        <v>0</v>
      </c>
      <c r="L38" s="47">
        <f ca="1">SUM(L3:L37)</f>
        <v>4.9756944444444446</v>
      </c>
      <c r="M38" s="47">
        <f t="shared" ca="1" si="8"/>
        <v>4.375</v>
      </c>
      <c r="N38" s="47">
        <f t="shared" ca="1" si="8"/>
        <v>0.60069444444444486</v>
      </c>
      <c r="O38" s="48">
        <f t="shared" ca="1" si="8"/>
        <v>0</v>
      </c>
      <c r="P38" s="137"/>
    </row>
    <row r="39" spans="1:16" ht="14.25" thickTop="1" thickBot="1" x14ac:dyDescent="0.3">
      <c r="A39" s="39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39"/>
      <c r="B40" s="11" t="s">
        <v>13</v>
      </c>
      <c r="C40" s="26"/>
      <c r="D40" s="27"/>
      <c r="E40" s="27"/>
      <c r="F40" s="27"/>
      <c r="G40" s="27"/>
      <c r="H40" s="12">
        <f>H38</f>
        <v>4.9756944444444455</v>
      </c>
      <c r="I40" s="250">
        <f>SUM(I38:J38)</f>
        <v>4.9756944444444455</v>
      </c>
      <c r="J40" s="251"/>
      <c r="K40" s="28"/>
      <c r="L40" s="12">
        <f ca="1">L38</f>
        <v>4.9756944444444446</v>
      </c>
      <c r="M40" s="250">
        <f ca="1">SUM(M38:O38)</f>
        <v>4.9756944444444446</v>
      </c>
      <c r="N40" s="252"/>
      <c r="O40" s="253"/>
    </row>
    <row r="41" spans="1:16" ht="13.5" thickTop="1" x14ac:dyDescent="0.25"/>
  </sheetData>
  <mergeCells count="3">
    <mergeCell ref="A3:A16"/>
    <mergeCell ref="I40:J40"/>
    <mergeCell ref="M40:O40"/>
  </mergeCells>
  <conditionalFormatting sqref="A1">
    <cfRule type="expression" dxfId="19" priority="8">
      <formula>WEEKDAY($B1)=1</formula>
    </cfRule>
  </conditionalFormatting>
  <conditionalFormatting sqref="B31:K37">
    <cfRule type="expression" dxfId="18" priority="6">
      <formula>MONTH($B$34)&lt;&gt;MONTH($B$22)</formula>
    </cfRule>
  </conditionalFormatting>
  <conditionalFormatting sqref="B3:K37">
    <cfRule type="expression" dxfId="17" priority="7">
      <formula>WEEKDAY($B3)=1</formula>
    </cfRule>
  </conditionalFormatting>
  <conditionalFormatting sqref="C3:C11 C13:C15 C20:C29 C17:C18 C31:C37">
    <cfRule type="expression" dxfId="16" priority="5">
      <formula>AND(COUNTIF(Fer,B3)=0,C3&lt;&gt;"")</formula>
    </cfRule>
  </conditionalFormatting>
  <conditionalFormatting sqref="B3:C15 B17:C29 B31:C37">
    <cfRule type="expression" dxfId="15" priority="4">
      <formula>COUNTIF(Fer,$B3)</formula>
    </cfRule>
  </conditionalFormatting>
  <conditionalFormatting sqref="B3:K15 B17:K29 B31:K37">
    <cfRule type="expression" dxfId="14" priority="3">
      <formula>NOT(MOD(ROW(),2))</formula>
    </cfRule>
  </conditionalFormatting>
  <conditionalFormatting sqref="P3:P37">
    <cfRule type="expression" dxfId="13" priority="2">
      <formula>WEEKDAY($B3)=1</formula>
    </cfRule>
  </conditionalFormatting>
  <conditionalFormatting sqref="B3:P37">
    <cfRule type="expression" dxfId="12" priority="1">
      <formula>$P3="CONGE"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4" name="Button 4">
              <controlPr defaultSize="0" print="0" autoFill="0" autoPict="0" macro="[0]!_xludf.Clear">
                <anchor moveWithCells="1" sizeWithCells="1">
                  <from>
                    <xdr:col>15</xdr:col>
                    <xdr:colOff>47625</xdr:colOff>
                    <xdr:row>0</xdr:row>
                    <xdr:rowOff>38100</xdr:rowOff>
                  </from>
                  <to>
                    <xdr:col>15</xdr:col>
                    <xdr:colOff>714375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F5B05-8A9C-439A-A6C9-327680167E7A}">
  <sheetPr codeName="Feuil15"/>
  <dimension ref="A1:U41"/>
  <sheetViews>
    <sheetView zoomScale="98" zoomScaleNormal="98" workbookViewId="0">
      <pane xSplit="1" ySplit="2" topLeftCell="B3" activePane="bottomRight" state="frozen"/>
      <selection activeCell="P17" sqref="P17"/>
      <selection pane="topRight" activeCell="P17" sqref="P17"/>
      <selection pane="bottomLeft" activeCell="P17" sqref="P17"/>
      <selection pane="bottomRight" activeCell="P1" sqref="P1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132"/>
      <c r="B1" s="29" t="s">
        <v>31</v>
      </c>
      <c r="C1" s="30" t="s">
        <v>29</v>
      </c>
      <c r="D1" s="115">
        <f ca="1">N38/"1:"</f>
        <v>0</v>
      </c>
      <c r="E1" s="31"/>
      <c r="F1" s="30" t="s">
        <v>30</v>
      </c>
      <c r="G1" s="116">
        <f ca="1">O38/"1:"</f>
        <v>0</v>
      </c>
      <c r="H1" s="31"/>
      <c r="I1" s="32" t="s">
        <v>32</v>
      </c>
      <c r="J1" s="32"/>
      <c r="K1" s="117">
        <f>J38/"1:"</f>
        <v>0</v>
      </c>
      <c r="L1" s="31"/>
      <c r="M1" s="32" t="s">
        <v>33</v>
      </c>
      <c r="N1" s="33"/>
      <c r="O1" s="118">
        <f ca="1">K38/"1:"</f>
        <v>0</v>
      </c>
    </row>
    <row r="2" spans="1:21" ht="40.5" customHeight="1" thickTop="1" thickBot="1" x14ac:dyDescent="0.3">
      <c r="A2" s="119">
        <v>43617</v>
      </c>
      <c r="B2" s="41" t="s">
        <v>0</v>
      </c>
      <c r="C2" s="42" t="s">
        <v>1</v>
      </c>
      <c r="D2" s="43" t="s">
        <v>34</v>
      </c>
      <c r="E2" s="44" t="s">
        <v>35</v>
      </c>
      <c r="F2" s="44" t="s">
        <v>36</v>
      </c>
      <c r="G2" s="53" t="s">
        <v>37</v>
      </c>
      <c r="H2" s="54" t="s">
        <v>2</v>
      </c>
      <c r="I2" s="51" t="str">
        <f>"Dont
H Jour
("&amp;TEXT(HJ,"hh")&amp;" à "&amp;TEXT(HN,"hh")&amp;")"</f>
        <v>Dont
H Jour
(07 à 20)</v>
      </c>
      <c r="J2" s="45" t="str">
        <f>"Dont
H Nuit
("&amp;TEXT(HN,"hh")&amp;" à "&amp;TEXT(HJ,"hh")&amp;")"</f>
        <v>Dont
H Nuit
(20 à 07)</v>
      </c>
      <c r="K2" s="52" t="s">
        <v>3</v>
      </c>
      <c r="L2" s="50" t="s">
        <v>4</v>
      </c>
      <c r="M2" s="43" t="s">
        <v>5</v>
      </c>
      <c r="N2" s="44" t="s">
        <v>6</v>
      </c>
      <c r="O2" s="46" t="s">
        <v>7</v>
      </c>
      <c r="P2" s="46" t="s">
        <v>52</v>
      </c>
    </row>
    <row r="3" spans="1:21" ht="15.75" thickTop="1" x14ac:dyDescent="0.2">
      <c r="A3" s="254" t="str">
        <f ca="1">MID(CELL("filename",A1),FIND("]",CELL("filename",A1))+1,32)</f>
        <v>MICHEL</v>
      </c>
      <c r="B3" s="175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76"/>
      <c r="D3" s="177"/>
      <c r="E3" s="178"/>
      <c r="F3" s="178"/>
      <c r="G3" s="179"/>
      <c r="H3" s="180">
        <f>MAX(MOD(($E3+$G3-$D3-$F3),1),C3*HF)</f>
        <v>0</v>
      </c>
      <c r="I3" s="181">
        <f t="shared" ref="I3:I37" si="0">$H3-$J3</f>
        <v>0</v>
      </c>
      <c r="J3" s="182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83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67">
        <f ca="1">(WEEKDAY(B3)=1)*SUM(OFFSET(H3,,,-MIN(ROWS($3:3),7)))</f>
        <v>0</v>
      </c>
      <c r="M3" s="68">
        <f ca="1">(WEEKDAY(B3)=1)*MIN(HS_1,L3)</f>
        <v>0</v>
      </c>
      <c r="N3" s="69">
        <f ca="1">(WEEKDAY(B3)=1)*MIN(HS_2-HS_1,L3-M3)</f>
        <v>0</v>
      </c>
      <c r="O3" s="70">
        <f ca="1">(WEEKDAY(B3)=1)*L3-M3-N3</f>
        <v>0</v>
      </c>
      <c r="P3" s="132"/>
      <c r="Q3" s="13" t="s">
        <v>8</v>
      </c>
      <c r="R3" s="14">
        <v>0.29166666666666669</v>
      </c>
    </row>
    <row r="4" spans="1:21" ht="15" x14ac:dyDescent="0.2">
      <c r="A4" s="255"/>
      <c r="B4" s="185">
        <f t="shared" ref="B4:B37" si="1">B3+1</f>
        <v>43620</v>
      </c>
      <c r="C4" s="186"/>
      <c r="D4" s="177"/>
      <c r="E4" s="178"/>
      <c r="F4" s="178"/>
      <c r="G4" s="179"/>
      <c r="H4" s="187">
        <f t="shared" ref="H4:H37" si="2">MAX(MOD(($E4+$G4-$D4-$F4),1),C4*HF)</f>
        <v>0</v>
      </c>
      <c r="I4" s="188">
        <f t="shared" si="0"/>
        <v>0</v>
      </c>
      <c r="J4" s="189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3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73">
        <f ca="1">(WEEKDAY(B4)=1)*SUM(OFFSET(H4,,,-MIN(ROWS($3:4),7)))</f>
        <v>0</v>
      </c>
      <c r="M4" s="68">
        <f t="shared" ref="M4:M37" ca="1" si="5">(WEEKDAY(B4)=1)*MIN(HS_1,L4)</f>
        <v>0</v>
      </c>
      <c r="N4" s="69">
        <f t="shared" ref="N4:N37" ca="1" si="6">(WEEKDAY(B4)=1)*MIN(HS_2-HS_1,L4-M4)</f>
        <v>0</v>
      </c>
      <c r="O4" s="74">
        <f t="shared" ref="O4:O37" ca="1" si="7">(WEEKDAY(B4)=1)*L4-M4-N4</f>
        <v>0</v>
      </c>
      <c r="P4" s="133"/>
      <c r="Q4" s="15" t="s">
        <v>9</v>
      </c>
      <c r="R4" s="16">
        <v>0.83333333333333337</v>
      </c>
      <c r="U4" s="49"/>
    </row>
    <row r="5" spans="1:21" ht="15" x14ac:dyDescent="0.2">
      <c r="A5" s="255"/>
      <c r="B5" s="185">
        <f t="shared" si="1"/>
        <v>43621</v>
      </c>
      <c r="C5" s="190"/>
      <c r="D5" s="177"/>
      <c r="E5" s="178"/>
      <c r="F5" s="178"/>
      <c r="G5" s="179"/>
      <c r="H5" s="187">
        <f t="shared" si="2"/>
        <v>0</v>
      </c>
      <c r="I5" s="188">
        <f t="shared" si="0"/>
        <v>0</v>
      </c>
      <c r="J5" s="189">
        <f t="shared" si="3"/>
        <v>0</v>
      </c>
      <c r="K5" s="183">
        <f t="shared" ca="1" si="4"/>
        <v>0</v>
      </c>
      <c r="L5" s="73">
        <f ca="1">(WEEKDAY(B5)=1)*SUM(OFFSET(H5,,,-MIN(ROWS($3:5),7)))</f>
        <v>0</v>
      </c>
      <c r="M5" s="68">
        <f t="shared" ca="1" si="5"/>
        <v>0</v>
      </c>
      <c r="N5" s="75">
        <f t="shared" ca="1" si="6"/>
        <v>0</v>
      </c>
      <c r="O5" s="74">
        <f t="shared" ca="1" si="7"/>
        <v>0</v>
      </c>
      <c r="P5" s="133"/>
      <c r="Q5" s="15" t="s">
        <v>10</v>
      </c>
      <c r="R5" s="17">
        <f>RIGHT(M2,2)/24</f>
        <v>1.4583333333333333</v>
      </c>
    </row>
    <row r="6" spans="1:21" ht="15" x14ac:dyDescent="0.2">
      <c r="A6" s="255"/>
      <c r="B6" s="185">
        <f t="shared" si="1"/>
        <v>43622</v>
      </c>
      <c r="C6" s="186"/>
      <c r="D6" s="177"/>
      <c r="E6" s="178"/>
      <c r="F6" s="178"/>
      <c r="G6" s="179"/>
      <c r="H6" s="187">
        <f t="shared" si="2"/>
        <v>0</v>
      </c>
      <c r="I6" s="188">
        <f t="shared" si="0"/>
        <v>0</v>
      </c>
      <c r="J6" s="189">
        <f t="shared" si="3"/>
        <v>0</v>
      </c>
      <c r="K6" s="183">
        <f t="shared" ca="1" si="4"/>
        <v>0</v>
      </c>
      <c r="L6" s="73">
        <f ca="1">(WEEKDAY(B6)=1)*SUM(OFFSET(H6,,,-MIN(ROWS($3:6),7)))</f>
        <v>0</v>
      </c>
      <c r="M6" s="68">
        <f t="shared" ca="1" si="5"/>
        <v>0</v>
      </c>
      <c r="N6" s="69">
        <f t="shared" ca="1" si="6"/>
        <v>0</v>
      </c>
      <c r="O6" s="74">
        <f t="shared" ca="1" si="7"/>
        <v>0</v>
      </c>
      <c r="P6" s="133"/>
      <c r="Q6" s="15" t="s">
        <v>11</v>
      </c>
      <c r="R6" s="17">
        <f>RIGHT(N2,2)/24</f>
        <v>1.7916666666666667</v>
      </c>
    </row>
    <row r="7" spans="1:21" ht="15.75" thickBot="1" x14ac:dyDescent="0.25">
      <c r="A7" s="255"/>
      <c r="B7" s="185">
        <f t="shared" si="1"/>
        <v>43623</v>
      </c>
      <c r="C7" s="186"/>
      <c r="D7" s="177"/>
      <c r="E7" s="178"/>
      <c r="F7" s="178"/>
      <c r="G7" s="179"/>
      <c r="H7" s="187">
        <f t="shared" si="2"/>
        <v>0</v>
      </c>
      <c r="I7" s="188">
        <f t="shared" si="0"/>
        <v>0</v>
      </c>
      <c r="J7" s="189">
        <f t="shared" si="3"/>
        <v>0</v>
      </c>
      <c r="K7" s="183">
        <f t="shared" ca="1" si="4"/>
        <v>0</v>
      </c>
      <c r="L7" s="73">
        <f ca="1">(WEEKDAY(B7)=1)*SUM(OFFSET(H7,,,-MIN(ROWS($3:7),7)))</f>
        <v>0</v>
      </c>
      <c r="M7" s="68">
        <f t="shared" ca="1" si="5"/>
        <v>0</v>
      </c>
      <c r="N7" s="69">
        <f t="shared" ca="1" si="6"/>
        <v>0</v>
      </c>
      <c r="O7" s="74">
        <f t="shared" ca="1" si="7"/>
        <v>0</v>
      </c>
      <c r="P7" s="133"/>
      <c r="Q7" s="18" t="s">
        <v>51</v>
      </c>
      <c r="R7" s="19">
        <v>0.29166666666666669</v>
      </c>
    </row>
    <row r="8" spans="1:21" ht="16.5" thickTop="1" thickBot="1" x14ac:dyDescent="0.25">
      <c r="A8" s="255"/>
      <c r="B8" s="185">
        <f t="shared" si="1"/>
        <v>43624</v>
      </c>
      <c r="C8" s="186"/>
      <c r="D8" s="200"/>
      <c r="E8" s="201"/>
      <c r="F8" s="201"/>
      <c r="G8" s="247"/>
      <c r="H8" s="191">
        <f t="shared" si="2"/>
        <v>0</v>
      </c>
      <c r="I8" s="192">
        <f t="shared" si="0"/>
        <v>0</v>
      </c>
      <c r="J8" s="193">
        <f t="shared" si="3"/>
        <v>0</v>
      </c>
      <c r="K8" s="194">
        <f t="shared" ca="1" si="4"/>
        <v>0</v>
      </c>
      <c r="L8" s="79">
        <f ca="1">(WEEKDAY(B8)=1)*SUM(OFFSET(H8,,,-MIN(ROWS($3:8),7)))</f>
        <v>0</v>
      </c>
      <c r="M8" s="80">
        <f t="shared" ca="1" si="5"/>
        <v>0</v>
      </c>
      <c r="N8" s="81">
        <f t="shared" ca="1" si="6"/>
        <v>0</v>
      </c>
      <c r="O8" s="82">
        <f t="shared" ca="1" si="7"/>
        <v>0</v>
      </c>
      <c r="P8" s="134" t="str">
        <f>IF(H8&lt;&gt;0,"ASTREINTE","")</f>
        <v/>
      </c>
      <c r="Q8" s="10"/>
    </row>
    <row r="9" spans="1:21" ht="16.5" thickTop="1" thickBot="1" x14ac:dyDescent="0.3">
      <c r="A9" s="255"/>
      <c r="B9" s="196">
        <f t="shared" si="1"/>
        <v>43625</v>
      </c>
      <c r="C9" s="197"/>
      <c r="D9" s="206"/>
      <c r="E9" s="207"/>
      <c r="F9" s="207"/>
      <c r="G9" s="248"/>
      <c r="H9" s="246">
        <f t="shared" si="2"/>
        <v>0</v>
      </c>
      <c r="I9" s="242">
        <f t="shared" si="0"/>
        <v>0</v>
      </c>
      <c r="J9" s="243">
        <f t="shared" si="3"/>
        <v>0</v>
      </c>
      <c r="K9" s="244">
        <f t="shared" ca="1" si="4"/>
        <v>0</v>
      </c>
      <c r="L9" s="86">
        <f ca="1">(WEEKDAY(B9)=1)*SUM(OFFSET(H9,,,-MIN(ROWS($3:9),7)))</f>
        <v>0</v>
      </c>
      <c r="M9" s="87">
        <f t="shared" ca="1" si="5"/>
        <v>0</v>
      </c>
      <c r="N9" s="88">
        <f t="shared" ca="1" si="6"/>
        <v>0</v>
      </c>
      <c r="O9" s="89">
        <f t="shared" ca="1" si="7"/>
        <v>0</v>
      </c>
      <c r="P9" s="135" t="str">
        <f>IF(H9&lt;&gt;0,"ASTREINTE","")</f>
        <v/>
      </c>
    </row>
    <row r="10" spans="1:21" ht="15.75" thickTop="1" x14ac:dyDescent="0.25">
      <c r="A10" s="255"/>
      <c r="B10" s="175">
        <f t="shared" si="1"/>
        <v>43626</v>
      </c>
      <c r="C10" s="176"/>
      <c r="D10" s="177"/>
      <c r="E10" s="178"/>
      <c r="F10" s="178"/>
      <c r="G10" s="249"/>
      <c r="H10" s="187">
        <f t="shared" si="2"/>
        <v>0</v>
      </c>
      <c r="I10" s="188">
        <f t="shared" si="0"/>
        <v>0</v>
      </c>
      <c r="J10" s="189">
        <f t="shared" si="3"/>
        <v>0</v>
      </c>
      <c r="K10" s="183">
        <f t="shared" ca="1" si="4"/>
        <v>0</v>
      </c>
      <c r="L10" s="59">
        <f ca="1">(WEEKDAY(B10)=1)*SUM(OFFSET(H10,,,-MIN(ROWS($3:10),7)))</f>
        <v>0</v>
      </c>
      <c r="M10" s="68">
        <f t="shared" ca="1" si="5"/>
        <v>0</v>
      </c>
      <c r="N10" s="69">
        <f t="shared" ca="1" si="6"/>
        <v>0</v>
      </c>
      <c r="O10" s="74">
        <f t="shared" ca="1" si="7"/>
        <v>0</v>
      </c>
      <c r="P10" s="136"/>
    </row>
    <row r="11" spans="1:21" ht="15" x14ac:dyDescent="0.25">
      <c r="A11" s="255"/>
      <c r="B11" s="185">
        <f t="shared" si="1"/>
        <v>43627</v>
      </c>
      <c r="C11" s="186"/>
      <c r="D11" s="200"/>
      <c r="E11" s="201"/>
      <c r="F11" s="201"/>
      <c r="G11" s="202"/>
      <c r="H11" s="187">
        <f t="shared" si="2"/>
        <v>0</v>
      </c>
      <c r="I11" s="188">
        <f t="shared" si="0"/>
        <v>0</v>
      </c>
      <c r="J11" s="189">
        <f t="shared" si="3"/>
        <v>0</v>
      </c>
      <c r="K11" s="183">
        <f t="shared" ca="1" si="4"/>
        <v>0</v>
      </c>
      <c r="L11" s="73">
        <f ca="1">(WEEKDAY(B11)=1)*SUM(OFFSET(H11,,,-MIN(ROWS($3:11),7)))</f>
        <v>0</v>
      </c>
      <c r="M11" s="68">
        <f t="shared" ca="1" si="5"/>
        <v>0</v>
      </c>
      <c r="N11" s="69">
        <f t="shared" ca="1" si="6"/>
        <v>0</v>
      </c>
      <c r="O11" s="74">
        <f t="shared" ca="1" si="7"/>
        <v>0</v>
      </c>
      <c r="P11" s="136"/>
    </row>
    <row r="12" spans="1:21" ht="15" x14ac:dyDescent="0.25">
      <c r="A12" s="255"/>
      <c r="B12" s="185">
        <f t="shared" si="1"/>
        <v>43628</v>
      </c>
      <c r="C12" s="186"/>
      <c r="D12" s="200"/>
      <c r="E12" s="201"/>
      <c r="F12" s="201"/>
      <c r="G12" s="202"/>
      <c r="H12" s="187">
        <f t="shared" si="2"/>
        <v>0</v>
      </c>
      <c r="I12" s="188">
        <f t="shared" si="0"/>
        <v>0</v>
      </c>
      <c r="J12" s="189">
        <f t="shared" si="3"/>
        <v>0</v>
      </c>
      <c r="K12" s="183">
        <f t="shared" ca="1" si="4"/>
        <v>0</v>
      </c>
      <c r="L12" s="73">
        <f ca="1">(WEEKDAY(B12)=1)*SUM(OFFSET(H12,,,-MIN(ROWS($3:12),7)))</f>
        <v>0</v>
      </c>
      <c r="M12" s="68">
        <f t="shared" ca="1" si="5"/>
        <v>0</v>
      </c>
      <c r="N12" s="69">
        <f t="shared" ca="1" si="6"/>
        <v>0</v>
      </c>
      <c r="O12" s="74">
        <f t="shared" ca="1" si="7"/>
        <v>0</v>
      </c>
      <c r="P12" s="136"/>
    </row>
    <row r="13" spans="1:21" ht="15" x14ac:dyDescent="0.25">
      <c r="A13" s="255"/>
      <c r="B13" s="185">
        <f t="shared" si="1"/>
        <v>43629</v>
      </c>
      <c r="C13" s="186"/>
      <c r="D13" s="200"/>
      <c r="E13" s="201"/>
      <c r="F13" s="201"/>
      <c r="G13" s="202"/>
      <c r="H13" s="187">
        <f t="shared" si="2"/>
        <v>0</v>
      </c>
      <c r="I13" s="188">
        <f t="shared" si="0"/>
        <v>0</v>
      </c>
      <c r="J13" s="189">
        <f t="shared" si="3"/>
        <v>0</v>
      </c>
      <c r="K13" s="183">
        <f t="shared" ca="1" si="4"/>
        <v>0</v>
      </c>
      <c r="L13" s="73">
        <f ca="1">(WEEKDAY(B13)=1)*SUM(OFFSET(H13,,,-MIN(ROWS($3:13),7)))</f>
        <v>0</v>
      </c>
      <c r="M13" s="68">
        <f t="shared" ca="1" si="5"/>
        <v>0</v>
      </c>
      <c r="N13" s="69">
        <f t="shared" ca="1" si="6"/>
        <v>0</v>
      </c>
      <c r="O13" s="74">
        <f t="shared" ca="1" si="7"/>
        <v>0</v>
      </c>
      <c r="P13" s="136"/>
    </row>
    <row r="14" spans="1:21" ht="15" x14ac:dyDescent="0.25">
      <c r="A14" s="255"/>
      <c r="B14" s="185">
        <f t="shared" si="1"/>
        <v>43630</v>
      </c>
      <c r="C14" s="186"/>
      <c r="D14" s="200"/>
      <c r="E14" s="201"/>
      <c r="F14" s="201"/>
      <c r="G14" s="202"/>
      <c r="H14" s="187">
        <f t="shared" si="2"/>
        <v>0</v>
      </c>
      <c r="I14" s="188">
        <f t="shared" si="0"/>
        <v>0</v>
      </c>
      <c r="J14" s="189">
        <f t="shared" si="3"/>
        <v>0</v>
      </c>
      <c r="K14" s="183">
        <f t="shared" ca="1" si="4"/>
        <v>0</v>
      </c>
      <c r="L14" s="73">
        <f ca="1">(WEEKDAY(B14)=1)*SUM(OFFSET(H14,,,-MIN(ROWS($3:14),7)))</f>
        <v>0</v>
      </c>
      <c r="M14" s="68">
        <f t="shared" ca="1" si="5"/>
        <v>0</v>
      </c>
      <c r="N14" s="69">
        <f t="shared" ca="1" si="6"/>
        <v>0</v>
      </c>
      <c r="O14" s="74">
        <f t="shared" ca="1" si="7"/>
        <v>0</v>
      </c>
      <c r="P14" s="136"/>
    </row>
    <row r="15" spans="1:21" ht="15.75" thickBot="1" x14ac:dyDescent="0.3">
      <c r="A15" s="255"/>
      <c r="B15" s="185">
        <f t="shared" si="1"/>
        <v>43631</v>
      </c>
      <c r="C15" s="190"/>
      <c r="D15" s="203"/>
      <c r="E15" s="204"/>
      <c r="F15" s="204"/>
      <c r="G15" s="205"/>
      <c r="H15" s="191">
        <f t="shared" si="2"/>
        <v>0</v>
      </c>
      <c r="I15" s="192">
        <f t="shared" si="0"/>
        <v>0</v>
      </c>
      <c r="J15" s="193">
        <f t="shared" si="3"/>
        <v>0</v>
      </c>
      <c r="K15" s="194">
        <f t="shared" ca="1" si="4"/>
        <v>0</v>
      </c>
      <c r="L15" s="79">
        <f ca="1">(WEEKDAY(B15)=1)*SUM(OFFSET(H15,,,-MIN(ROWS($3:15),7)))</f>
        <v>0</v>
      </c>
      <c r="M15" s="80">
        <f t="shared" ca="1" si="5"/>
        <v>0</v>
      </c>
      <c r="N15" s="81">
        <f t="shared" ca="1" si="6"/>
        <v>0</v>
      </c>
      <c r="O15" s="82">
        <f t="shared" ca="1" si="7"/>
        <v>0</v>
      </c>
      <c r="P15" s="135" t="str">
        <f>IF(H15&lt;&gt;0,"ASTREINTE","")</f>
        <v/>
      </c>
    </row>
    <row r="16" spans="1:21" ht="16.5" thickTop="1" thickBot="1" x14ac:dyDescent="0.3">
      <c r="A16" s="255"/>
      <c r="B16" s="196">
        <f t="shared" si="1"/>
        <v>43632</v>
      </c>
      <c r="C16" s="197"/>
      <c r="D16" s="206"/>
      <c r="E16" s="207"/>
      <c r="F16" s="207"/>
      <c r="G16" s="208"/>
      <c r="H16" s="241">
        <f t="shared" si="2"/>
        <v>0</v>
      </c>
      <c r="I16" s="242">
        <f t="shared" si="0"/>
        <v>0</v>
      </c>
      <c r="J16" s="243">
        <f t="shared" si="3"/>
        <v>0</v>
      </c>
      <c r="K16" s="244">
        <f t="shared" ca="1" si="4"/>
        <v>0</v>
      </c>
      <c r="L16" s="86">
        <f ca="1">(WEEKDAY(B16)=1)*SUM(OFFSET(H16,,,-MIN(ROWS($3:16),7)))</f>
        <v>0</v>
      </c>
      <c r="M16" s="87">
        <f t="shared" ca="1" si="5"/>
        <v>0</v>
      </c>
      <c r="N16" s="88">
        <f t="shared" ca="1" si="6"/>
        <v>0</v>
      </c>
      <c r="O16" s="89">
        <f t="shared" ca="1" si="7"/>
        <v>0</v>
      </c>
      <c r="P16" s="135" t="str">
        <f>IF(H16&lt;&gt;0,"ASTREINTE","")</f>
        <v/>
      </c>
    </row>
    <row r="17" spans="1:16" ht="15.75" thickTop="1" x14ac:dyDescent="0.25">
      <c r="A17" s="38"/>
      <c r="B17" s="175">
        <f t="shared" si="1"/>
        <v>43633</v>
      </c>
      <c r="C17" s="210"/>
      <c r="D17" s="211"/>
      <c r="E17" s="212"/>
      <c r="F17" s="212"/>
      <c r="G17" s="213"/>
      <c r="H17" s="187">
        <f t="shared" si="2"/>
        <v>0</v>
      </c>
      <c r="I17" s="188">
        <f t="shared" si="0"/>
        <v>0</v>
      </c>
      <c r="J17" s="189">
        <f t="shared" si="3"/>
        <v>0</v>
      </c>
      <c r="K17" s="183">
        <f t="shared" ca="1" si="4"/>
        <v>0</v>
      </c>
      <c r="L17" s="59">
        <f ca="1">(WEEKDAY(B17)=1)*SUM(OFFSET(H17,,,-MIN(ROWS($3:17),7)))</f>
        <v>0</v>
      </c>
      <c r="M17" s="68">
        <f t="shared" ca="1" si="5"/>
        <v>0</v>
      </c>
      <c r="N17" s="69">
        <f t="shared" ca="1" si="6"/>
        <v>0</v>
      </c>
      <c r="O17" s="74">
        <f t="shared" ca="1" si="7"/>
        <v>0</v>
      </c>
      <c r="P17" s="136"/>
    </row>
    <row r="18" spans="1:16" ht="15" x14ac:dyDescent="0.25">
      <c r="A18" s="38"/>
      <c r="B18" s="185">
        <f t="shared" si="1"/>
        <v>43634</v>
      </c>
      <c r="C18" s="190"/>
      <c r="D18" s="203"/>
      <c r="E18" s="204"/>
      <c r="F18" s="204"/>
      <c r="G18" s="205"/>
      <c r="H18" s="187">
        <f t="shared" si="2"/>
        <v>0</v>
      </c>
      <c r="I18" s="188">
        <f t="shared" si="0"/>
        <v>0</v>
      </c>
      <c r="J18" s="189">
        <f t="shared" si="3"/>
        <v>0</v>
      </c>
      <c r="K18" s="183">
        <f t="shared" ca="1" si="4"/>
        <v>0</v>
      </c>
      <c r="L18" s="73">
        <f ca="1">(WEEKDAY(B18)=1)*SUM(OFFSET(H18,,,-MIN(ROWS($3:18),7)))</f>
        <v>0</v>
      </c>
      <c r="M18" s="68">
        <f t="shared" ca="1" si="5"/>
        <v>0</v>
      </c>
      <c r="N18" s="69">
        <f t="shared" ca="1" si="6"/>
        <v>0</v>
      </c>
      <c r="O18" s="74">
        <f t="shared" ca="1" si="7"/>
        <v>0</v>
      </c>
      <c r="P18" s="136"/>
    </row>
    <row r="19" spans="1:16" ht="15" x14ac:dyDescent="0.25">
      <c r="A19" s="38"/>
      <c r="B19" s="185">
        <f t="shared" si="1"/>
        <v>43635</v>
      </c>
      <c r="C19" s="190"/>
      <c r="D19" s="203"/>
      <c r="E19" s="204"/>
      <c r="F19" s="204"/>
      <c r="G19" s="205"/>
      <c r="H19" s="187">
        <f t="shared" si="2"/>
        <v>0</v>
      </c>
      <c r="I19" s="188">
        <f t="shared" si="0"/>
        <v>0</v>
      </c>
      <c r="J19" s="189">
        <f t="shared" si="3"/>
        <v>0</v>
      </c>
      <c r="K19" s="183">
        <f t="shared" ca="1" si="4"/>
        <v>0</v>
      </c>
      <c r="L19" s="73">
        <f ca="1">(WEEKDAY(B19)=1)*SUM(OFFSET(H19,,,-MIN(ROWS($3:19),7)))</f>
        <v>0</v>
      </c>
      <c r="M19" s="68">
        <f t="shared" ca="1" si="5"/>
        <v>0</v>
      </c>
      <c r="N19" s="69">
        <f t="shared" ca="1" si="6"/>
        <v>0</v>
      </c>
      <c r="O19" s="74">
        <f t="shared" ca="1" si="7"/>
        <v>0</v>
      </c>
      <c r="P19" s="136"/>
    </row>
    <row r="20" spans="1:16" ht="15" x14ac:dyDescent="0.25">
      <c r="A20" s="38"/>
      <c r="B20" s="185">
        <f t="shared" si="1"/>
        <v>43636</v>
      </c>
      <c r="C20" s="190"/>
      <c r="D20" s="203"/>
      <c r="E20" s="204"/>
      <c r="F20" s="204"/>
      <c r="G20" s="205"/>
      <c r="H20" s="187">
        <f t="shared" si="2"/>
        <v>0</v>
      </c>
      <c r="I20" s="188">
        <f t="shared" si="0"/>
        <v>0</v>
      </c>
      <c r="J20" s="189">
        <f t="shared" si="3"/>
        <v>0</v>
      </c>
      <c r="K20" s="183">
        <f t="shared" ca="1" si="4"/>
        <v>0</v>
      </c>
      <c r="L20" s="73">
        <f ca="1">(WEEKDAY(B20)=1)*SUM(OFFSET(H20,,,-MIN(ROWS($3:20),7)))</f>
        <v>0</v>
      </c>
      <c r="M20" s="68">
        <f t="shared" ca="1" si="5"/>
        <v>0</v>
      </c>
      <c r="N20" s="69">
        <f t="shared" ca="1" si="6"/>
        <v>0</v>
      </c>
      <c r="O20" s="74">
        <f t="shared" ca="1" si="7"/>
        <v>0</v>
      </c>
      <c r="P20" s="136"/>
    </row>
    <row r="21" spans="1:16" ht="15" x14ac:dyDescent="0.25">
      <c r="A21" s="38"/>
      <c r="B21" s="185">
        <f t="shared" si="1"/>
        <v>43637</v>
      </c>
      <c r="C21" s="190"/>
      <c r="D21" s="203"/>
      <c r="E21" s="204"/>
      <c r="F21" s="204"/>
      <c r="G21" s="205"/>
      <c r="H21" s="187">
        <f t="shared" si="2"/>
        <v>0</v>
      </c>
      <c r="I21" s="188">
        <f t="shared" si="0"/>
        <v>0</v>
      </c>
      <c r="J21" s="189">
        <f t="shared" si="3"/>
        <v>0</v>
      </c>
      <c r="K21" s="183">
        <f t="shared" ca="1" si="4"/>
        <v>0</v>
      </c>
      <c r="L21" s="73">
        <f ca="1">(WEEKDAY(B21)=1)*SUM(OFFSET(H21,,,-MIN(ROWS($3:21),7)))</f>
        <v>0</v>
      </c>
      <c r="M21" s="68">
        <f t="shared" ca="1" si="5"/>
        <v>0</v>
      </c>
      <c r="N21" s="69">
        <f t="shared" ca="1" si="6"/>
        <v>0</v>
      </c>
      <c r="O21" s="74">
        <f t="shared" ca="1" si="7"/>
        <v>0</v>
      </c>
      <c r="P21" s="136"/>
    </row>
    <row r="22" spans="1:16" ht="15.75" thickBot="1" x14ac:dyDescent="0.3">
      <c r="A22" s="38"/>
      <c r="B22" s="185">
        <f t="shared" si="1"/>
        <v>43638</v>
      </c>
      <c r="C22" s="190"/>
      <c r="D22" s="203"/>
      <c r="E22" s="204"/>
      <c r="F22" s="204"/>
      <c r="G22" s="205"/>
      <c r="H22" s="191">
        <f t="shared" si="2"/>
        <v>0</v>
      </c>
      <c r="I22" s="192">
        <f t="shared" si="0"/>
        <v>0</v>
      </c>
      <c r="J22" s="193">
        <f t="shared" si="3"/>
        <v>0</v>
      </c>
      <c r="K22" s="194">
        <f t="shared" ca="1" si="4"/>
        <v>0</v>
      </c>
      <c r="L22" s="79">
        <f ca="1">(WEEKDAY(B22)=1)*SUM(OFFSET(H22,,,-MIN(ROWS($3:22),7)))</f>
        <v>0</v>
      </c>
      <c r="M22" s="80">
        <f t="shared" ca="1" si="5"/>
        <v>0</v>
      </c>
      <c r="N22" s="81">
        <f t="shared" ca="1" si="6"/>
        <v>0</v>
      </c>
      <c r="O22" s="82">
        <f t="shared" ca="1" si="7"/>
        <v>0</v>
      </c>
      <c r="P22" s="135" t="str">
        <f>IF(H22&lt;&gt;0,"ASTREINTE","")</f>
        <v/>
      </c>
    </row>
    <row r="23" spans="1:16" ht="16.5" thickTop="1" thickBot="1" x14ac:dyDescent="0.3">
      <c r="A23" s="38"/>
      <c r="B23" s="196">
        <f t="shared" si="1"/>
        <v>43639</v>
      </c>
      <c r="C23" s="197"/>
      <c r="D23" s="198"/>
      <c r="E23" s="199"/>
      <c r="F23" s="199"/>
      <c r="G23" s="217"/>
      <c r="H23" s="241">
        <f t="shared" si="2"/>
        <v>0</v>
      </c>
      <c r="I23" s="242">
        <f t="shared" si="0"/>
        <v>0</v>
      </c>
      <c r="J23" s="243">
        <f t="shared" si="3"/>
        <v>0</v>
      </c>
      <c r="K23" s="245">
        <f t="shared" ca="1" si="4"/>
        <v>0</v>
      </c>
      <c r="L23" s="86">
        <f ca="1">(WEEKDAY(B23)=1)*SUM(OFFSET(H23,,,-MIN(ROWS($3:23),7)))</f>
        <v>0</v>
      </c>
      <c r="M23" s="87">
        <f t="shared" ca="1" si="5"/>
        <v>0</v>
      </c>
      <c r="N23" s="88">
        <f t="shared" ca="1" si="6"/>
        <v>0</v>
      </c>
      <c r="O23" s="89">
        <f t="shared" ca="1" si="7"/>
        <v>0</v>
      </c>
      <c r="P23" s="135" t="str">
        <f>IF(H23&lt;&gt;0,"ASTREINTE","")</f>
        <v/>
      </c>
    </row>
    <row r="24" spans="1:16" ht="15.75" thickTop="1" x14ac:dyDescent="0.25">
      <c r="A24" s="38"/>
      <c r="B24" s="175">
        <f t="shared" si="1"/>
        <v>43640</v>
      </c>
      <c r="C24" s="210"/>
      <c r="D24" s="218"/>
      <c r="E24" s="219"/>
      <c r="F24" s="219"/>
      <c r="G24" s="220"/>
      <c r="H24" s="187">
        <f t="shared" si="2"/>
        <v>0</v>
      </c>
      <c r="I24" s="188">
        <f t="shared" si="0"/>
        <v>0</v>
      </c>
      <c r="J24" s="189">
        <f t="shared" si="3"/>
        <v>0</v>
      </c>
      <c r="K24" s="183">
        <f t="shared" ca="1" si="4"/>
        <v>0</v>
      </c>
      <c r="L24" s="59">
        <f ca="1">(WEEKDAY(B24)=1)*SUM(OFFSET(H24,,,-MIN(ROWS($3:24),7)))</f>
        <v>0</v>
      </c>
      <c r="M24" s="68">
        <f t="shared" ca="1" si="5"/>
        <v>0</v>
      </c>
      <c r="N24" s="69">
        <f t="shared" ca="1" si="6"/>
        <v>0</v>
      </c>
      <c r="O24" s="74">
        <f t="shared" ca="1" si="7"/>
        <v>0</v>
      </c>
      <c r="P24" s="136"/>
    </row>
    <row r="25" spans="1:16" ht="15" x14ac:dyDescent="0.25">
      <c r="A25" s="38"/>
      <c r="B25" s="185">
        <f t="shared" si="1"/>
        <v>43641</v>
      </c>
      <c r="C25" s="190"/>
      <c r="D25" s="214"/>
      <c r="E25" s="215"/>
      <c r="F25" s="215"/>
      <c r="G25" s="216"/>
      <c r="H25" s="187">
        <f t="shared" si="2"/>
        <v>0</v>
      </c>
      <c r="I25" s="188">
        <f t="shared" si="0"/>
        <v>0</v>
      </c>
      <c r="J25" s="189">
        <f t="shared" si="3"/>
        <v>0</v>
      </c>
      <c r="K25" s="183">
        <f t="shared" ca="1" si="4"/>
        <v>0</v>
      </c>
      <c r="L25" s="73">
        <f ca="1">(WEEKDAY(B25)=1)*SUM(OFFSET(H25,,,-MIN(ROWS($3:25),7)))</f>
        <v>0</v>
      </c>
      <c r="M25" s="68">
        <f t="shared" ca="1" si="5"/>
        <v>0</v>
      </c>
      <c r="N25" s="69">
        <f t="shared" ca="1" si="6"/>
        <v>0</v>
      </c>
      <c r="O25" s="74">
        <f t="shared" ca="1" si="7"/>
        <v>0</v>
      </c>
      <c r="P25" s="136"/>
    </row>
    <row r="26" spans="1:16" ht="15" x14ac:dyDescent="0.25">
      <c r="A26" s="38"/>
      <c r="B26" s="185">
        <f t="shared" si="1"/>
        <v>43642</v>
      </c>
      <c r="C26" s="190"/>
      <c r="D26" s="214"/>
      <c r="E26" s="215"/>
      <c r="F26" s="215"/>
      <c r="G26" s="216"/>
      <c r="H26" s="187">
        <f t="shared" si="2"/>
        <v>0</v>
      </c>
      <c r="I26" s="188">
        <f t="shared" si="0"/>
        <v>0</v>
      </c>
      <c r="J26" s="189">
        <f t="shared" si="3"/>
        <v>0</v>
      </c>
      <c r="K26" s="183">
        <f t="shared" ca="1" si="4"/>
        <v>0</v>
      </c>
      <c r="L26" s="73">
        <f ca="1">(WEEKDAY(B26)=1)*SUM(OFFSET(H26,,,-MIN(ROWS($3:26),7)))</f>
        <v>0</v>
      </c>
      <c r="M26" s="68">
        <f t="shared" ca="1" si="5"/>
        <v>0</v>
      </c>
      <c r="N26" s="69">
        <f t="shared" ca="1" si="6"/>
        <v>0</v>
      </c>
      <c r="O26" s="74">
        <f t="shared" ca="1" si="7"/>
        <v>0</v>
      </c>
      <c r="P26" s="136"/>
    </row>
    <row r="27" spans="1:16" ht="15" x14ac:dyDescent="0.25">
      <c r="A27" s="38"/>
      <c r="B27" s="185">
        <f t="shared" si="1"/>
        <v>43643</v>
      </c>
      <c r="C27" s="190"/>
      <c r="D27" s="214"/>
      <c r="E27" s="215"/>
      <c r="F27" s="215"/>
      <c r="G27" s="216"/>
      <c r="H27" s="187">
        <f t="shared" si="2"/>
        <v>0</v>
      </c>
      <c r="I27" s="188">
        <f t="shared" si="0"/>
        <v>0</v>
      </c>
      <c r="J27" s="189">
        <f t="shared" si="3"/>
        <v>0</v>
      </c>
      <c r="K27" s="183">
        <f t="shared" ca="1" si="4"/>
        <v>0</v>
      </c>
      <c r="L27" s="73">
        <f ca="1">(WEEKDAY(B27)=1)*SUM(OFFSET(H27,,,-MIN(ROWS($3:27),7)))</f>
        <v>0</v>
      </c>
      <c r="M27" s="68">
        <f t="shared" ca="1" si="5"/>
        <v>0</v>
      </c>
      <c r="N27" s="69">
        <f t="shared" ca="1" si="6"/>
        <v>0</v>
      </c>
      <c r="O27" s="74">
        <f t="shared" ca="1" si="7"/>
        <v>0</v>
      </c>
      <c r="P27" s="136"/>
    </row>
    <row r="28" spans="1:16" ht="15" x14ac:dyDescent="0.25">
      <c r="A28" s="38"/>
      <c r="B28" s="185">
        <f t="shared" si="1"/>
        <v>43644</v>
      </c>
      <c r="C28" s="190"/>
      <c r="D28" s="214"/>
      <c r="E28" s="215"/>
      <c r="F28" s="215"/>
      <c r="G28" s="216"/>
      <c r="H28" s="187">
        <f t="shared" si="2"/>
        <v>0</v>
      </c>
      <c r="I28" s="188">
        <f t="shared" si="0"/>
        <v>0</v>
      </c>
      <c r="J28" s="189">
        <f t="shared" si="3"/>
        <v>0</v>
      </c>
      <c r="K28" s="183">
        <f t="shared" ca="1" si="4"/>
        <v>0</v>
      </c>
      <c r="L28" s="73">
        <f ca="1">(WEEKDAY(B28)=1)*SUM(OFFSET(H28,,,-MIN(ROWS($3:28),7)))</f>
        <v>0</v>
      </c>
      <c r="M28" s="68">
        <f t="shared" ca="1" si="5"/>
        <v>0</v>
      </c>
      <c r="N28" s="69">
        <f t="shared" ca="1" si="6"/>
        <v>0</v>
      </c>
      <c r="O28" s="74">
        <f t="shared" ca="1" si="7"/>
        <v>0</v>
      </c>
      <c r="P28" s="136"/>
    </row>
    <row r="29" spans="1:16" ht="15.75" thickBot="1" x14ac:dyDescent="0.3">
      <c r="A29" s="38"/>
      <c r="B29" s="185">
        <f t="shared" si="1"/>
        <v>43645</v>
      </c>
      <c r="C29" s="190"/>
      <c r="D29" s="214"/>
      <c r="E29" s="215"/>
      <c r="F29" s="215"/>
      <c r="G29" s="216"/>
      <c r="H29" s="191">
        <f t="shared" si="2"/>
        <v>0</v>
      </c>
      <c r="I29" s="192">
        <f t="shared" si="0"/>
        <v>0</v>
      </c>
      <c r="J29" s="193">
        <f t="shared" si="3"/>
        <v>0</v>
      </c>
      <c r="K29" s="194">
        <f t="shared" ca="1" si="4"/>
        <v>0</v>
      </c>
      <c r="L29" s="79">
        <f ca="1">(WEEKDAY(B29)=1)*SUM(OFFSET(H29,,,-MIN(ROWS($3:29),7)))</f>
        <v>0</v>
      </c>
      <c r="M29" s="80">
        <f t="shared" ca="1" si="5"/>
        <v>0</v>
      </c>
      <c r="N29" s="81">
        <f t="shared" ca="1" si="6"/>
        <v>0</v>
      </c>
      <c r="O29" s="82">
        <f t="shared" ca="1" si="7"/>
        <v>0</v>
      </c>
      <c r="P29" s="135" t="str">
        <f>IF(H29&lt;&gt;0,"ASTREINTE","")</f>
        <v/>
      </c>
    </row>
    <row r="30" spans="1:16" ht="16.5" thickTop="1" thickBot="1" x14ac:dyDescent="0.3">
      <c r="A30" s="38"/>
      <c r="B30" s="196">
        <f t="shared" si="1"/>
        <v>43646</v>
      </c>
      <c r="C30" s="197"/>
      <c r="D30" s="198"/>
      <c r="E30" s="199"/>
      <c r="F30" s="199"/>
      <c r="G30" s="217"/>
      <c r="H30" s="241">
        <f t="shared" si="2"/>
        <v>0</v>
      </c>
      <c r="I30" s="242">
        <f t="shared" si="0"/>
        <v>0</v>
      </c>
      <c r="J30" s="243">
        <f t="shared" si="3"/>
        <v>0</v>
      </c>
      <c r="K30" s="245">
        <f t="shared" ca="1" si="4"/>
        <v>0</v>
      </c>
      <c r="L30" s="86">
        <f ca="1">(WEEKDAY(B30)=1)*SUM(OFFSET(H30,,,-MIN(ROWS($3:30),7)))</f>
        <v>0</v>
      </c>
      <c r="M30" s="87">
        <f t="shared" ca="1" si="5"/>
        <v>0</v>
      </c>
      <c r="N30" s="88">
        <f t="shared" ca="1" si="6"/>
        <v>0</v>
      </c>
      <c r="O30" s="89">
        <f t="shared" ca="1" si="7"/>
        <v>0</v>
      </c>
      <c r="P30" s="135" t="str">
        <f>IF(H30&lt;&gt;0,"ASTREINTE","")</f>
        <v/>
      </c>
    </row>
    <row r="31" spans="1:16" ht="15.75" thickTop="1" x14ac:dyDescent="0.25">
      <c r="A31" s="38"/>
      <c r="B31" s="175">
        <f t="shared" si="1"/>
        <v>43647</v>
      </c>
      <c r="C31" s="210"/>
      <c r="D31" s="218"/>
      <c r="E31" s="219"/>
      <c r="F31" s="219"/>
      <c r="G31" s="220"/>
      <c r="H31" s="187">
        <f t="shared" si="2"/>
        <v>0</v>
      </c>
      <c r="I31" s="188">
        <f t="shared" si="0"/>
        <v>0</v>
      </c>
      <c r="J31" s="189">
        <f t="shared" si="3"/>
        <v>0</v>
      </c>
      <c r="K31" s="183">
        <f t="shared" ca="1" si="4"/>
        <v>0</v>
      </c>
      <c r="L31" s="59">
        <f ca="1">(WEEKDAY(B31)=1)*SUM(OFFSET(H31,,,-MIN(ROWS($3:31),7)))</f>
        <v>0</v>
      </c>
      <c r="M31" s="68">
        <f t="shared" ca="1" si="5"/>
        <v>0</v>
      </c>
      <c r="N31" s="69">
        <f t="shared" ca="1" si="6"/>
        <v>0</v>
      </c>
      <c r="O31" s="74">
        <f t="shared" ca="1" si="7"/>
        <v>0</v>
      </c>
      <c r="P31" s="135"/>
    </row>
    <row r="32" spans="1:16" ht="15" x14ac:dyDescent="0.25">
      <c r="A32" s="38"/>
      <c r="B32" s="185">
        <f t="shared" si="1"/>
        <v>43648</v>
      </c>
      <c r="C32" s="190"/>
      <c r="D32" s="214"/>
      <c r="E32" s="215"/>
      <c r="F32" s="215"/>
      <c r="G32" s="216"/>
      <c r="H32" s="187">
        <f t="shared" si="2"/>
        <v>0</v>
      </c>
      <c r="I32" s="188">
        <f t="shared" si="0"/>
        <v>0</v>
      </c>
      <c r="J32" s="189">
        <f t="shared" si="3"/>
        <v>0</v>
      </c>
      <c r="K32" s="183">
        <f t="shared" ca="1" si="4"/>
        <v>0</v>
      </c>
      <c r="L32" s="73">
        <f ca="1">(WEEKDAY(B32)=1)*SUM(OFFSET(H32,,,-MIN(ROWS($3:32),7)))</f>
        <v>0</v>
      </c>
      <c r="M32" s="68">
        <f t="shared" ca="1" si="5"/>
        <v>0</v>
      </c>
      <c r="N32" s="69">
        <f t="shared" ca="1" si="6"/>
        <v>0</v>
      </c>
      <c r="O32" s="74">
        <f t="shared" ca="1" si="7"/>
        <v>0</v>
      </c>
      <c r="P32" s="136"/>
    </row>
    <row r="33" spans="1:16" ht="15" x14ac:dyDescent="0.25">
      <c r="A33" s="38"/>
      <c r="B33" s="185">
        <f t="shared" si="1"/>
        <v>43649</v>
      </c>
      <c r="C33" s="190"/>
      <c r="D33" s="214"/>
      <c r="E33" s="215"/>
      <c r="F33" s="215"/>
      <c r="G33" s="216"/>
      <c r="H33" s="187">
        <f t="shared" si="2"/>
        <v>0</v>
      </c>
      <c r="I33" s="188">
        <f t="shared" si="0"/>
        <v>0</v>
      </c>
      <c r="J33" s="189">
        <f t="shared" si="3"/>
        <v>0</v>
      </c>
      <c r="K33" s="183">
        <f t="shared" ca="1" si="4"/>
        <v>0</v>
      </c>
      <c r="L33" s="73">
        <f ca="1">(WEEKDAY(B33)=1)*SUM(OFFSET(H33,,,-MIN(ROWS($3:33),7)))</f>
        <v>0</v>
      </c>
      <c r="M33" s="68">
        <f t="shared" ca="1" si="5"/>
        <v>0</v>
      </c>
      <c r="N33" s="69">
        <f t="shared" ca="1" si="6"/>
        <v>0</v>
      </c>
      <c r="O33" s="74">
        <f t="shared" ca="1" si="7"/>
        <v>0</v>
      </c>
      <c r="P33" s="136"/>
    </row>
    <row r="34" spans="1:16" ht="15" x14ac:dyDescent="0.25">
      <c r="A34" s="38"/>
      <c r="B34" s="185">
        <f t="shared" si="1"/>
        <v>43650</v>
      </c>
      <c r="C34" s="190"/>
      <c r="D34" s="214"/>
      <c r="E34" s="215"/>
      <c r="F34" s="215"/>
      <c r="G34" s="216"/>
      <c r="H34" s="187">
        <f t="shared" si="2"/>
        <v>0</v>
      </c>
      <c r="I34" s="188">
        <f t="shared" si="0"/>
        <v>0</v>
      </c>
      <c r="J34" s="189">
        <f t="shared" si="3"/>
        <v>0</v>
      </c>
      <c r="K34" s="183">
        <f t="shared" ca="1" si="4"/>
        <v>0</v>
      </c>
      <c r="L34" s="73">
        <f ca="1">(WEEKDAY(B34)=1)*SUM(OFFSET(H34,,,-MIN(ROWS($3:34),7)))</f>
        <v>0</v>
      </c>
      <c r="M34" s="68">
        <f t="shared" ca="1" si="5"/>
        <v>0</v>
      </c>
      <c r="N34" s="69">
        <f t="shared" ca="1" si="6"/>
        <v>0</v>
      </c>
      <c r="O34" s="74">
        <f t="shared" ca="1" si="7"/>
        <v>0</v>
      </c>
      <c r="P34" s="136"/>
    </row>
    <row r="35" spans="1:16" ht="15" x14ac:dyDescent="0.25">
      <c r="A35" s="38"/>
      <c r="B35" s="185">
        <f t="shared" si="1"/>
        <v>43651</v>
      </c>
      <c r="C35" s="190"/>
      <c r="D35" s="214"/>
      <c r="E35" s="215"/>
      <c r="F35" s="215"/>
      <c r="G35" s="216"/>
      <c r="H35" s="187">
        <f t="shared" si="2"/>
        <v>0</v>
      </c>
      <c r="I35" s="188">
        <f t="shared" si="0"/>
        <v>0</v>
      </c>
      <c r="J35" s="189">
        <f t="shared" si="3"/>
        <v>0</v>
      </c>
      <c r="K35" s="183">
        <f t="shared" ca="1" si="4"/>
        <v>0</v>
      </c>
      <c r="L35" s="73">
        <f ca="1">(WEEKDAY(B35)=1)*SUM(OFFSET(H35,,,-MIN(ROWS($3:35),7)))</f>
        <v>0</v>
      </c>
      <c r="M35" s="68">
        <f t="shared" ca="1" si="5"/>
        <v>0</v>
      </c>
      <c r="N35" s="69">
        <f t="shared" ca="1" si="6"/>
        <v>0</v>
      </c>
      <c r="O35" s="74">
        <f t="shared" ca="1" si="7"/>
        <v>0</v>
      </c>
      <c r="P35" s="136"/>
    </row>
    <row r="36" spans="1:16" ht="15.75" thickBot="1" x14ac:dyDescent="0.3">
      <c r="A36" s="38"/>
      <c r="B36" s="185">
        <f t="shared" si="1"/>
        <v>43652</v>
      </c>
      <c r="C36" s="190"/>
      <c r="D36" s="214"/>
      <c r="E36" s="215"/>
      <c r="F36" s="215"/>
      <c r="G36" s="216"/>
      <c r="H36" s="191">
        <f t="shared" si="2"/>
        <v>0</v>
      </c>
      <c r="I36" s="192">
        <f t="shared" si="0"/>
        <v>0</v>
      </c>
      <c r="J36" s="193">
        <f t="shared" si="3"/>
        <v>0</v>
      </c>
      <c r="K36" s="194">
        <f t="shared" ca="1" si="4"/>
        <v>0</v>
      </c>
      <c r="L36" s="79">
        <f ca="1">(WEEKDAY(B36)=1)*SUM(OFFSET(H36,,,-MIN(ROWS($3:36),7)))</f>
        <v>0</v>
      </c>
      <c r="M36" s="80">
        <f t="shared" ca="1" si="5"/>
        <v>0</v>
      </c>
      <c r="N36" s="81">
        <f t="shared" ca="1" si="6"/>
        <v>0</v>
      </c>
      <c r="O36" s="99">
        <f t="shared" ca="1" si="7"/>
        <v>0</v>
      </c>
      <c r="P36" s="135" t="str">
        <f>IF(H36&lt;&gt;0,"ASTREINTE","")</f>
        <v/>
      </c>
    </row>
    <row r="37" spans="1:16" ht="16.5" thickTop="1" thickBot="1" x14ac:dyDescent="0.3">
      <c r="A37" s="38"/>
      <c r="B37" s="221">
        <f t="shared" si="1"/>
        <v>43653</v>
      </c>
      <c r="C37" s="190"/>
      <c r="D37" s="214"/>
      <c r="E37" s="215"/>
      <c r="F37" s="215"/>
      <c r="G37" s="216"/>
      <c r="H37" s="241">
        <f t="shared" si="2"/>
        <v>0</v>
      </c>
      <c r="I37" s="242">
        <f t="shared" si="0"/>
        <v>0</v>
      </c>
      <c r="J37" s="243">
        <f t="shared" si="3"/>
        <v>0</v>
      </c>
      <c r="K37" s="245">
        <f t="shared" ca="1" si="4"/>
        <v>0</v>
      </c>
      <c r="L37" s="86">
        <f ca="1">(WEEKDAY(B37)=1)*SUM(OFFSET(H37,,,-MIN(ROWS($3:37),7)))</f>
        <v>0</v>
      </c>
      <c r="M37" s="87">
        <f t="shared" ca="1" si="5"/>
        <v>0</v>
      </c>
      <c r="N37" s="88">
        <f t="shared" ca="1" si="6"/>
        <v>0</v>
      </c>
      <c r="O37" s="89">
        <f t="shared" ca="1" si="7"/>
        <v>0</v>
      </c>
      <c r="P37" s="135" t="str">
        <f>IF(H37&lt;&gt;0,"ASTREINTE","")</f>
        <v/>
      </c>
    </row>
    <row r="38" spans="1:16" ht="16.5" thickTop="1" thickBot="1" x14ac:dyDescent="0.3">
      <c r="A38" s="38"/>
      <c r="B38" s="22" t="s">
        <v>12</v>
      </c>
      <c r="C38" s="100"/>
      <c r="D38" s="100"/>
      <c r="E38" s="100"/>
      <c r="F38" s="100"/>
      <c r="G38" s="100"/>
      <c r="H38" s="101">
        <f t="shared" ref="H38:O38" si="8">SUM(H3:H37)</f>
        <v>0</v>
      </c>
      <c r="I38" s="101">
        <f t="shared" si="8"/>
        <v>0</v>
      </c>
      <c r="J38" s="101">
        <f t="shared" si="8"/>
        <v>0</v>
      </c>
      <c r="K38" s="170">
        <f ca="1">SUMIFS(K3:K37,C3:C37,"")</f>
        <v>0</v>
      </c>
      <c r="L38" s="102">
        <f ca="1">SUM(L3:L37)</f>
        <v>0</v>
      </c>
      <c r="M38" s="102">
        <f t="shared" ca="1" si="8"/>
        <v>0</v>
      </c>
      <c r="N38" s="102">
        <f t="shared" ca="1" si="8"/>
        <v>0</v>
      </c>
      <c r="O38" s="103">
        <f t="shared" ca="1" si="8"/>
        <v>0</v>
      </c>
      <c r="P38" s="137"/>
    </row>
    <row r="39" spans="1:16" ht="14.25" thickTop="1" thickBot="1" x14ac:dyDescent="0.3">
      <c r="A39" s="39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39"/>
      <c r="B40" s="11" t="s">
        <v>13</v>
      </c>
      <c r="C40" s="26"/>
      <c r="D40" s="27"/>
      <c r="E40" s="27"/>
      <c r="F40" s="27"/>
      <c r="G40" s="27"/>
      <c r="H40" s="12">
        <f>H38</f>
        <v>0</v>
      </c>
      <c r="I40" s="250">
        <f>SUM(I38:J38)</f>
        <v>0</v>
      </c>
      <c r="J40" s="251"/>
      <c r="K40" s="28"/>
      <c r="L40" s="12">
        <f ca="1">L38</f>
        <v>0</v>
      </c>
      <c r="M40" s="250">
        <f ca="1">SUM(M38:O38)</f>
        <v>0</v>
      </c>
      <c r="N40" s="252"/>
      <c r="O40" s="253"/>
    </row>
    <row r="41" spans="1:16" ht="13.5" thickTop="1" x14ac:dyDescent="0.25"/>
  </sheetData>
  <mergeCells count="3">
    <mergeCell ref="A3:A16"/>
    <mergeCell ref="I40:J40"/>
    <mergeCell ref="M40:O40"/>
  </mergeCells>
  <conditionalFormatting sqref="A1">
    <cfRule type="expression" dxfId="11" priority="8">
      <formula>WEEKDAY($B1)=1</formula>
    </cfRule>
  </conditionalFormatting>
  <conditionalFormatting sqref="B31:K37">
    <cfRule type="expression" dxfId="10" priority="6">
      <formula>MONTH($B$34)&lt;&gt;MONTH($B$22)</formula>
    </cfRule>
  </conditionalFormatting>
  <conditionalFormatting sqref="B3:K37">
    <cfRule type="expression" dxfId="9" priority="7">
      <formula>WEEKDAY($B3)=1</formula>
    </cfRule>
  </conditionalFormatting>
  <conditionalFormatting sqref="C3:C11 C13:C15 C20:C29 C17:C18 C31:C37">
    <cfRule type="expression" dxfId="8" priority="5">
      <formula>AND(COUNTIF(Fer,B3)=0,C3&lt;&gt;"")</formula>
    </cfRule>
  </conditionalFormatting>
  <conditionalFormatting sqref="B3:C15 B17:C29 B31:C37">
    <cfRule type="expression" dxfId="7" priority="4">
      <formula>COUNTIF(Fer,$B3)</formula>
    </cfRule>
  </conditionalFormatting>
  <conditionalFormatting sqref="B3:K15 B17:K29 B31:K37">
    <cfRule type="expression" dxfId="6" priority="3">
      <formula>NOT(MOD(ROW(),2))</formula>
    </cfRule>
  </conditionalFormatting>
  <conditionalFormatting sqref="P3:P37">
    <cfRule type="expression" dxfId="5" priority="2">
      <formula>WEEKDAY($B3)=1</formula>
    </cfRule>
  </conditionalFormatting>
  <conditionalFormatting sqref="B3:P37">
    <cfRule type="expression" dxfId="4" priority="1">
      <formula>$P3="CONGE"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5" r:id="rId4" name="Button 5">
              <controlPr defaultSize="0" print="0" autoFill="0" autoPict="0" macro="[0]!_xludf.Clear">
                <anchor moveWithCells="1" sizeWithCells="1">
                  <from>
                    <xdr:col>15</xdr:col>
                    <xdr:colOff>47625</xdr:colOff>
                    <xdr:row>0</xdr:row>
                    <xdr:rowOff>38100</xdr:rowOff>
                  </from>
                  <to>
                    <xdr:col>15</xdr:col>
                    <xdr:colOff>714375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4"/>
  <dimension ref="A1:M21"/>
  <sheetViews>
    <sheetView workbookViewId="0">
      <selection activeCell="B4" sqref="B4"/>
    </sheetView>
  </sheetViews>
  <sheetFormatPr baseColWidth="10" defaultRowHeight="15" x14ac:dyDescent="0.25"/>
  <cols>
    <col min="1" max="1" width="21.42578125" customWidth="1"/>
    <col min="3" max="6" width="11.5703125" style="171" customWidth="1"/>
    <col min="7" max="7" width="13" style="167" customWidth="1"/>
    <col min="8" max="8" width="10.42578125" style="171" customWidth="1"/>
    <col min="10" max="10" width="15.85546875" customWidth="1"/>
    <col min="11" max="11" width="14.7109375" customWidth="1"/>
    <col min="12" max="12" width="15.28515625" customWidth="1"/>
    <col min="13" max="13" width="27.5703125" customWidth="1"/>
  </cols>
  <sheetData>
    <row r="1" spans="1:13" ht="28.5" x14ac:dyDescent="0.25">
      <c r="A1" s="120"/>
      <c r="B1" s="262" t="s">
        <v>39</v>
      </c>
      <c r="C1" s="262"/>
      <c r="D1" s="262"/>
      <c r="E1" s="262"/>
      <c r="F1" s="262"/>
      <c r="G1" s="262"/>
      <c r="H1" s="262"/>
      <c r="I1" s="262"/>
      <c r="J1" s="262"/>
      <c r="K1" s="262"/>
      <c r="L1" s="262"/>
    </row>
    <row r="2" spans="1:13" x14ac:dyDescent="0.25">
      <c r="A2" s="258" t="s">
        <v>40</v>
      </c>
      <c r="B2" s="258" t="s">
        <v>41</v>
      </c>
      <c r="C2" s="260" t="s">
        <v>42</v>
      </c>
      <c r="D2" s="260" t="s">
        <v>43</v>
      </c>
      <c r="E2" s="260" t="s">
        <v>44</v>
      </c>
      <c r="F2" s="260" t="s">
        <v>38</v>
      </c>
      <c r="G2" s="263" t="s">
        <v>45</v>
      </c>
      <c r="H2" s="260" t="s">
        <v>46</v>
      </c>
      <c r="I2" s="258" t="s">
        <v>47</v>
      </c>
      <c r="J2" s="258" t="s">
        <v>48</v>
      </c>
      <c r="K2" s="258" t="s">
        <v>49</v>
      </c>
      <c r="L2" s="258" t="s">
        <v>50</v>
      </c>
      <c r="M2" s="258" t="s">
        <v>53</v>
      </c>
    </row>
    <row r="3" spans="1:13" x14ac:dyDescent="0.25">
      <c r="A3" s="259"/>
      <c r="B3" s="259"/>
      <c r="C3" s="261"/>
      <c r="D3" s="261"/>
      <c r="E3" s="261"/>
      <c r="F3" s="261"/>
      <c r="G3" s="264"/>
      <c r="H3" s="261"/>
      <c r="I3" s="259"/>
      <c r="J3" s="259"/>
      <c r="K3" s="259"/>
      <c r="L3" s="259"/>
      <c r="M3" s="259"/>
    </row>
    <row r="4" spans="1:13" ht="25.5" customHeight="1" x14ac:dyDescent="0.25">
      <c r="A4" s="125" t="s">
        <v>61</v>
      </c>
      <c r="B4" s="122"/>
      <c r="C4" s="129">
        <v>0</v>
      </c>
      <c r="D4" s="129">
        <v>0</v>
      </c>
      <c r="E4" s="129">
        <v>0</v>
      </c>
      <c r="F4" s="129">
        <v>0</v>
      </c>
      <c r="G4" s="166"/>
      <c r="H4" s="129">
        <v>0</v>
      </c>
      <c r="I4" s="122"/>
      <c r="J4" s="122"/>
      <c r="K4" s="127"/>
      <c r="L4" s="131"/>
      <c r="M4" s="131"/>
    </row>
    <row r="5" spans="1:13" ht="25.5" customHeight="1" x14ac:dyDescent="0.25">
      <c r="A5" s="125" t="s">
        <v>60</v>
      </c>
      <c r="B5" s="122"/>
      <c r="C5" s="129">
        <v>0</v>
      </c>
      <c r="D5" s="129">
        <v>0</v>
      </c>
      <c r="E5" s="129">
        <v>0</v>
      </c>
      <c r="F5" s="129">
        <v>0</v>
      </c>
      <c r="G5" s="166"/>
      <c r="H5" s="129">
        <v>0</v>
      </c>
      <c r="I5" s="138"/>
      <c r="J5" s="122"/>
      <c r="K5" s="121"/>
      <c r="L5" s="122"/>
      <c r="M5" s="122"/>
    </row>
    <row r="6" spans="1:13" ht="25.5" customHeight="1" x14ac:dyDescent="0.25">
      <c r="A6" s="125" t="s">
        <v>54</v>
      </c>
      <c r="B6" s="122"/>
      <c r="C6" s="129">
        <v>9.9166666666666767</v>
      </c>
      <c r="D6" s="129">
        <v>10.416666666666648</v>
      </c>
      <c r="E6" s="129">
        <v>8.3333333333330373E-2</v>
      </c>
      <c r="F6" s="129">
        <v>7.9999999999999956</v>
      </c>
      <c r="G6" s="166" t="s">
        <v>55</v>
      </c>
      <c r="H6" s="129">
        <v>80</v>
      </c>
      <c r="I6" s="122"/>
      <c r="J6" s="122"/>
      <c r="K6" s="121"/>
      <c r="L6" s="122"/>
      <c r="M6" s="122"/>
    </row>
    <row r="7" spans="1:13" ht="25.5" customHeight="1" x14ac:dyDescent="0.25">
      <c r="A7" s="125" t="s">
        <v>59</v>
      </c>
      <c r="B7" s="122"/>
      <c r="C7" s="129">
        <v>7.0833333333333481</v>
      </c>
      <c r="D7" s="129">
        <v>0</v>
      </c>
      <c r="E7" s="129">
        <v>0</v>
      </c>
      <c r="F7" s="129">
        <v>0</v>
      </c>
      <c r="G7" s="166"/>
      <c r="H7" s="129">
        <v>0</v>
      </c>
      <c r="I7" s="122"/>
      <c r="J7" s="122"/>
      <c r="K7" s="122"/>
      <c r="L7" s="121"/>
      <c r="M7" s="121"/>
    </row>
    <row r="8" spans="1:13" ht="25.5" customHeight="1" x14ac:dyDescent="0.25">
      <c r="A8" s="125" t="s">
        <v>63</v>
      </c>
      <c r="B8" s="122"/>
      <c r="C8" s="129">
        <v>16.83333333333335</v>
      </c>
      <c r="D8" s="129">
        <v>0</v>
      </c>
      <c r="E8" s="129">
        <v>0</v>
      </c>
      <c r="F8" s="129">
        <v>7.4999999999999991</v>
      </c>
      <c r="G8" s="166">
        <v>8</v>
      </c>
      <c r="H8" s="129">
        <v>40</v>
      </c>
      <c r="I8" s="122"/>
      <c r="J8" s="122"/>
      <c r="K8" s="122"/>
      <c r="L8" s="122"/>
      <c r="M8" s="122"/>
    </row>
    <row r="9" spans="1:13" ht="25.5" customHeight="1" x14ac:dyDescent="0.25">
      <c r="A9" s="125" t="s">
        <v>58</v>
      </c>
      <c r="B9" s="122"/>
      <c r="C9" s="129">
        <v>3.0833333333333304</v>
      </c>
      <c r="D9" s="129">
        <v>0</v>
      </c>
      <c r="E9" s="129">
        <v>0</v>
      </c>
      <c r="F9" s="129">
        <v>0</v>
      </c>
      <c r="G9" s="166"/>
      <c r="H9" s="129">
        <v>0</v>
      </c>
      <c r="I9" s="122"/>
      <c r="J9" s="122"/>
      <c r="K9" s="122"/>
      <c r="L9" s="122"/>
      <c r="M9" s="122"/>
    </row>
    <row r="10" spans="1:13" ht="25.5" customHeight="1" x14ac:dyDescent="0.25">
      <c r="A10" s="125" t="s">
        <v>65</v>
      </c>
      <c r="B10" s="122"/>
      <c r="C10" s="129">
        <v>4.0000000000000124</v>
      </c>
      <c r="D10" s="129">
        <v>0</v>
      </c>
      <c r="E10" s="130">
        <v>0</v>
      </c>
      <c r="F10" s="129">
        <v>0</v>
      </c>
      <c r="G10" s="166"/>
      <c r="H10" s="129">
        <v>0</v>
      </c>
      <c r="I10" s="122"/>
      <c r="J10" s="122"/>
      <c r="K10" s="122"/>
      <c r="L10" s="128"/>
      <c r="M10" s="128"/>
    </row>
    <row r="11" spans="1:13" ht="25.5" customHeight="1" x14ac:dyDescent="0.25">
      <c r="A11" s="125" t="s">
        <v>56</v>
      </c>
      <c r="B11" s="122"/>
      <c r="C11" s="129">
        <v>3.3333333333333481</v>
      </c>
      <c r="D11" s="129">
        <v>0</v>
      </c>
      <c r="E11" s="129">
        <v>0</v>
      </c>
      <c r="F11" s="129">
        <v>0</v>
      </c>
      <c r="G11" s="166"/>
      <c r="H11" s="129">
        <v>0</v>
      </c>
      <c r="I11" s="122"/>
      <c r="J11" s="122"/>
      <c r="K11" s="122"/>
      <c r="L11" s="122"/>
      <c r="M11" s="122"/>
    </row>
    <row r="12" spans="1:13" ht="25.5" customHeight="1" x14ac:dyDescent="0.25">
      <c r="A12" s="125" t="s">
        <v>64</v>
      </c>
      <c r="B12" s="122"/>
      <c r="C12" s="129">
        <v>6.3333333333333588</v>
      </c>
      <c r="D12" s="129">
        <v>0</v>
      </c>
      <c r="E12" s="129">
        <v>0</v>
      </c>
      <c r="F12" s="129">
        <v>0</v>
      </c>
      <c r="G12" s="166">
        <v>15</v>
      </c>
      <c r="H12" s="129">
        <v>40</v>
      </c>
      <c r="I12" s="122"/>
      <c r="J12" s="122"/>
      <c r="K12" s="122"/>
      <c r="L12" s="122"/>
      <c r="M12" s="122"/>
    </row>
    <row r="13" spans="1:13" ht="25.5" customHeight="1" x14ac:dyDescent="0.25">
      <c r="A13" s="126" t="s">
        <v>62</v>
      </c>
      <c r="B13" s="122"/>
      <c r="C13" s="129">
        <v>10.166666666666673</v>
      </c>
      <c r="D13" s="129">
        <v>6.4999999999999876</v>
      </c>
      <c r="E13" s="129">
        <v>2.2499999999999973</v>
      </c>
      <c r="F13" s="129">
        <v>0</v>
      </c>
      <c r="G13" s="166">
        <v>15</v>
      </c>
      <c r="H13" s="129">
        <v>40</v>
      </c>
      <c r="I13" s="122"/>
      <c r="J13" s="122"/>
      <c r="K13" s="122"/>
      <c r="L13" s="122"/>
      <c r="M13" s="122"/>
    </row>
    <row r="14" spans="1:13" ht="25.5" customHeight="1" x14ac:dyDescent="0.25">
      <c r="A14" s="126" t="s">
        <v>57</v>
      </c>
      <c r="B14" s="122"/>
      <c r="C14" s="129">
        <v>14.416666666666677</v>
      </c>
      <c r="D14" s="129">
        <v>0</v>
      </c>
      <c r="E14" s="129">
        <v>0.16666666666666607</v>
      </c>
      <c r="F14" s="129">
        <v>0</v>
      </c>
      <c r="G14" s="166"/>
      <c r="H14" s="129">
        <v>0</v>
      </c>
      <c r="I14" s="122"/>
      <c r="J14" s="122"/>
      <c r="K14" s="122"/>
      <c r="L14" s="122"/>
      <c r="M14" s="122"/>
    </row>
    <row r="15" spans="1:13" ht="25.5" customHeight="1" x14ac:dyDescent="0.25">
      <c r="A15" s="126" t="s">
        <v>66</v>
      </c>
      <c r="B15" s="122"/>
      <c r="C15" s="129">
        <v>0</v>
      </c>
      <c r="D15" s="129">
        <v>0</v>
      </c>
      <c r="E15" s="129">
        <v>0</v>
      </c>
      <c r="F15" s="129">
        <v>0</v>
      </c>
      <c r="G15" s="166"/>
      <c r="H15" s="129">
        <v>0</v>
      </c>
      <c r="I15" s="122"/>
      <c r="J15" s="122"/>
      <c r="K15" s="122"/>
      <c r="L15" s="122"/>
      <c r="M15" s="122"/>
    </row>
    <row r="16" spans="1:13" ht="25.5" customHeight="1" x14ac:dyDescent="0.25">
      <c r="A16" s="168" t="s">
        <v>67</v>
      </c>
      <c r="B16" s="122"/>
      <c r="C16" s="129"/>
      <c r="D16" s="129"/>
      <c r="E16" s="129"/>
      <c r="F16" s="129"/>
      <c r="G16" s="166"/>
      <c r="H16" s="129"/>
      <c r="I16" s="122"/>
      <c r="J16" s="122"/>
      <c r="K16" s="122"/>
      <c r="L16" s="122"/>
      <c r="M16" s="122"/>
    </row>
    <row r="17" spans="1:13" ht="25.5" customHeight="1" x14ac:dyDescent="0.25">
      <c r="A17" s="168"/>
      <c r="B17" s="122"/>
      <c r="C17" s="129"/>
      <c r="D17" s="129"/>
      <c r="E17" s="129"/>
      <c r="F17" s="129"/>
      <c r="G17" s="166"/>
      <c r="H17" s="129"/>
      <c r="I17" s="122"/>
      <c r="J17" s="122"/>
      <c r="K17" s="122"/>
      <c r="L17" s="122"/>
      <c r="M17" s="122"/>
    </row>
    <row r="18" spans="1:13" ht="25.5" customHeight="1" x14ac:dyDescent="0.25">
      <c r="A18" s="168"/>
      <c r="B18" s="122"/>
      <c r="C18" s="129"/>
      <c r="D18" s="129"/>
      <c r="E18" s="129"/>
      <c r="F18" s="129"/>
      <c r="G18" s="166"/>
      <c r="H18" s="129"/>
      <c r="I18" s="122"/>
      <c r="J18" s="122"/>
      <c r="K18" s="122"/>
      <c r="L18" s="122"/>
      <c r="M18" s="172"/>
    </row>
    <row r="19" spans="1:13" ht="25.5" customHeight="1" x14ac:dyDescent="0.25">
      <c r="A19" s="124"/>
      <c r="B19" s="123"/>
      <c r="C19" s="129"/>
      <c r="D19" s="129"/>
      <c r="E19" s="129"/>
      <c r="F19" s="129"/>
      <c r="G19" s="166"/>
      <c r="H19" s="129"/>
      <c r="I19" s="122"/>
      <c r="J19" s="122"/>
      <c r="K19" s="122"/>
      <c r="L19" s="122"/>
      <c r="M19" s="173"/>
    </row>
    <row r="20" spans="1:13" ht="25.5" customHeight="1" x14ac:dyDescent="0.25">
      <c r="A20" s="124"/>
      <c r="B20" s="122"/>
      <c r="C20" s="129"/>
      <c r="D20" s="129"/>
      <c r="E20" s="129"/>
      <c r="F20" s="129"/>
      <c r="G20" s="166"/>
      <c r="H20" s="129"/>
      <c r="I20" s="122"/>
      <c r="J20" s="122"/>
      <c r="K20" s="122"/>
      <c r="L20" s="122"/>
      <c r="M20" s="122"/>
    </row>
    <row r="21" spans="1:13" ht="25.5" customHeight="1" x14ac:dyDescent="0.25">
      <c r="A21" s="124"/>
      <c r="B21" s="122"/>
      <c r="C21" s="129"/>
      <c r="D21" s="129"/>
      <c r="E21" s="129"/>
      <c r="F21" s="129"/>
      <c r="G21" s="166"/>
      <c r="H21" s="129"/>
      <c r="I21" s="122"/>
      <c r="J21" s="122"/>
      <c r="K21" s="122"/>
      <c r="L21" s="122"/>
      <c r="M21" s="122"/>
    </row>
  </sheetData>
  <mergeCells count="14">
    <mergeCell ref="M2:M3"/>
    <mergeCell ref="J2:J3"/>
    <mergeCell ref="K2:K3"/>
    <mergeCell ref="L2:L3"/>
    <mergeCell ref="B1:L1"/>
    <mergeCell ref="F2:F3"/>
    <mergeCell ref="G2:G3"/>
    <mergeCell ref="H2:H3"/>
    <mergeCell ref="I2:I3"/>
    <mergeCell ref="A2:A3"/>
    <mergeCell ref="B2:B3"/>
    <mergeCell ref="C2:C3"/>
    <mergeCell ref="D2:D3"/>
    <mergeCell ref="E2:E3"/>
  </mergeCells>
  <conditionalFormatting sqref="B4:L4 B20:L21 B19:J19 B6:L18 B5:H5 J5:L5">
    <cfRule type="cellIs" dxfId="3" priority="11" operator="greaterThan">
      <formula>0</formula>
    </cfRule>
    <cfRule type="containsBlanks" dxfId="2" priority="10">
      <formula>LEN(TRIM(B4))=0</formula>
    </cfRule>
  </conditionalFormatting>
  <conditionalFormatting sqref="M4:M18 M20:M21">
    <cfRule type="containsBlanks" dxfId="1" priority="8">
      <formula>LEN(TRIM(M4))=0</formula>
    </cfRule>
    <cfRule type="cellIs" dxfId="0" priority="9" operator="greaterThan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8437" r:id="rId4" name="Bt1">
          <controlPr defaultSize="0" autoLine="0" r:id="rId5">
            <anchor moveWithCells="1">
              <from>
                <xdr:col>13</xdr:col>
                <xdr:colOff>638175</xdr:colOff>
                <xdr:row>0</xdr:row>
                <xdr:rowOff>295275</xdr:rowOff>
              </from>
              <to>
                <xdr:col>17</xdr:col>
                <xdr:colOff>323850</xdr:colOff>
                <xdr:row>2</xdr:row>
                <xdr:rowOff>57150</xdr:rowOff>
              </to>
            </anchor>
          </controlPr>
        </control>
      </mc:Choice>
      <mc:Fallback>
        <control shapeId="18437" r:id="rId4" name="Bt1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2"/>
  <dimension ref="A1:B16"/>
  <sheetViews>
    <sheetView workbookViewId="0">
      <selection activeCell="H32" sqref="H32"/>
    </sheetView>
  </sheetViews>
  <sheetFormatPr baseColWidth="10" defaultColWidth="11.42578125" defaultRowHeight="15" x14ac:dyDescent="0.25"/>
  <cols>
    <col min="1" max="1" width="14.140625" style="3" bestFit="1" customWidth="1"/>
    <col min="2" max="2" width="14" style="3" bestFit="1" customWidth="1"/>
    <col min="3" max="16384" width="11.42578125" style="3"/>
  </cols>
  <sheetData>
    <row r="1" spans="1:2" x14ac:dyDescent="0.25">
      <c r="A1" s="1"/>
      <c r="B1" s="2">
        <f ca="1">YEAR(TODAY())</f>
        <v>2019</v>
      </c>
    </row>
    <row r="2" spans="1:2" x14ac:dyDescent="0.25">
      <c r="A2" s="4" t="s">
        <v>14</v>
      </c>
      <c r="B2" s="5">
        <f ca="1">DATE(B1,1,1)</f>
        <v>43466</v>
      </c>
    </row>
    <row r="3" spans="1:2" x14ac:dyDescent="0.25">
      <c r="A3" s="4" t="s">
        <v>15</v>
      </c>
      <c r="B3" s="5">
        <f ca="1">DATE(B1,4,26-MOD(11*MOD(B1,19)+INT(INT(B1/100)/4)+INT(8*(INT(B1/100)+11)/25)-INT(B1/100)+41,30)-INT((552-19*MOD(11*MOD(B1,19)+INT(INT(B1/100)/4)+INT(8*(INT(B1/100)+11)/25)-INT(B1/100)+41,30)+MOD(B1,19))/544)-MOD(MOD(50-MOD(11*MOD(B1,19)+INT(INT(B1/100)/4)+INT(8*(INT(B1/100)+11)/25)-INT(B1/100)+41,30)-INT((552-19*MOD(11*MOD(B1,19)+INT(INT(B1/100)/4)+INT(8*(INT(B1/100)+11)/25)-INT(B1/100)+41,30)+MOD(B1,19))/544),7)+MOD(MOD(9-2*MOD(INT(B1/100),4),7)+MOD(B1,100)+INT(MOD(B1,100)/4),7),7))</f>
        <v>43576</v>
      </c>
    </row>
    <row r="4" spans="1:2" x14ac:dyDescent="0.25">
      <c r="A4" s="4" t="s">
        <v>16</v>
      </c>
      <c r="B4" s="5">
        <f ca="1">B3+1</f>
        <v>43577</v>
      </c>
    </row>
    <row r="5" spans="1:2" x14ac:dyDescent="0.25">
      <c r="A5" s="4" t="s">
        <v>17</v>
      </c>
      <c r="B5" s="5">
        <f ca="1">DATE(B1,5,1)</f>
        <v>43586</v>
      </c>
    </row>
    <row r="6" spans="1:2" x14ac:dyDescent="0.25">
      <c r="A6" s="4" t="s">
        <v>18</v>
      </c>
      <c r="B6" s="5">
        <f ca="1">DATE(B1,5,8)</f>
        <v>43593</v>
      </c>
    </row>
    <row r="7" spans="1:2" x14ac:dyDescent="0.25">
      <c r="A7" s="4" t="s">
        <v>19</v>
      </c>
      <c r="B7" s="5">
        <f ca="1">IF(B5=B4+38,,B4+38)</f>
        <v>43615</v>
      </c>
    </row>
    <row r="8" spans="1:2" x14ac:dyDescent="0.25">
      <c r="A8" s="4" t="s">
        <v>20</v>
      </c>
      <c r="B8" s="5">
        <f ca="1">B3+49</f>
        <v>43625</v>
      </c>
    </row>
    <row r="9" spans="1:2" x14ac:dyDescent="0.25">
      <c r="A9" s="4" t="s">
        <v>21</v>
      </c>
      <c r="B9" s="5">
        <f ca="1">B8+1</f>
        <v>43626</v>
      </c>
    </row>
    <row r="10" spans="1:2" x14ac:dyDescent="0.25">
      <c r="A10" s="4" t="s">
        <v>22</v>
      </c>
      <c r="B10" s="5">
        <f ca="1">DATE(B1,7,14)</f>
        <v>43660</v>
      </c>
    </row>
    <row r="11" spans="1:2" x14ac:dyDescent="0.25">
      <c r="A11" s="4" t="s">
        <v>23</v>
      </c>
      <c r="B11" s="5">
        <f ca="1">DATE(B1,8,15)</f>
        <v>43692</v>
      </c>
    </row>
    <row r="12" spans="1:2" x14ac:dyDescent="0.25">
      <c r="A12" s="4" t="s">
        <v>24</v>
      </c>
      <c r="B12" s="5">
        <f ca="1">DATE(B1,11,1)</f>
        <v>43770</v>
      </c>
    </row>
    <row r="13" spans="1:2" x14ac:dyDescent="0.25">
      <c r="A13" s="4" t="s">
        <v>25</v>
      </c>
      <c r="B13" s="5">
        <f ca="1">DATE(B1,11,11)</f>
        <v>43780</v>
      </c>
    </row>
    <row r="14" spans="1:2" x14ac:dyDescent="0.25">
      <c r="A14" s="4" t="s">
        <v>26</v>
      </c>
      <c r="B14" s="6">
        <f ca="1">DATE(B1,12,25)</f>
        <v>43824</v>
      </c>
    </row>
    <row r="15" spans="1:2" x14ac:dyDescent="0.25">
      <c r="A15" s="4" t="s">
        <v>27</v>
      </c>
      <c r="B15" s="7"/>
    </row>
    <row r="16" spans="1:2" x14ac:dyDescent="0.25">
      <c r="A16" s="4" t="s">
        <v>28</v>
      </c>
      <c r="B1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78</vt:i4>
      </vt:variant>
    </vt:vector>
  </HeadingPairs>
  <TitlesOfParts>
    <vt:vector size="92" baseType="lpstr">
      <vt:lpstr>DANIEL</vt:lpstr>
      <vt:lpstr>AYMERIC</vt:lpstr>
      <vt:lpstr>BRICE</vt:lpstr>
      <vt:lpstr>THIERRY</vt:lpstr>
      <vt:lpstr>GABRIEL</vt:lpstr>
      <vt:lpstr>ALEXANDRE</vt:lpstr>
      <vt:lpstr>GUILLAUME</vt:lpstr>
      <vt:lpstr>PATRICK</vt:lpstr>
      <vt:lpstr>HENRI</vt:lpstr>
      <vt:lpstr>PATRICE</vt:lpstr>
      <vt:lpstr>REMY</vt:lpstr>
      <vt:lpstr>MICHEL</vt:lpstr>
      <vt:lpstr>VARIABLES</vt:lpstr>
      <vt:lpstr>Fériés</vt:lpstr>
      <vt:lpstr>ALEXANDRE!Fer</vt:lpstr>
      <vt:lpstr>AYMERIC!Fer</vt:lpstr>
      <vt:lpstr>BRICE!Fer</vt:lpstr>
      <vt:lpstr>DANIEL!Fer</vt:lpstr>
      <vt:lpstr>GABRIEL!Fer</vt:lpstr>
      <vt:lpstr>GUILLAUME!Fer</vt:lpstr>
      <vt:lpstr>HENRI!Fer</vt:lpstr>
      <vt:lpstr>MICHEL!Fer</vt:lpstr>
      <vt:lpstr>MODELE!Fer</vt:lpstr>
      <vt:lpstr>PATRICE!Fer</vt:lpstr>
      <vt:lpstr>PATRICK!Fer</vt:lpstr>
      <vt:lpstr>REMY!Fer</vt:lpstr>
      <vt:lpstr>THIERRY!Fer</vt:lpstr>
      <vt:lpstr>ALEXANDRE!HF</vt:lpstr>
      <vt:lpstr>AYMERIC!HF</vt:lpstr>
      <vt:lpstr>BRICE!HF</vt:lpstr>
      <vt:lpstr>DANIEL!HF</vt:lpstr>
      <vt:lpstr>GABRIEL!HF</vt:lpstr>
      <vt:lpstr>GUILLAUME!HF</vt:lpstr>
      <vt:lpstr>HENRI!HF</vt:lpstr>
      <vt:lpstr>MICHEL!HF</vt:lpstr>
      <vt:lpstr>PATRICE!HF</vt:lpstr>
      <vt:lpstr>PATRICK!HF</vt:lpstr>
      <vt:lpstr>REMY!HF</vt:lpstr>
      <vt:lpstr>THIERRY!HF</vt:lpstr>
      <vt:lpstr>HF</vt:lpstr>
      <vt:lpstr>ALEXANDRE!HJ</vt:lpstr>
      <vt:lpstr>AYMERIC!HJ</vt:lpstr>
      <vt:lpstr>BRICE!HJ</vt:lpstr>
      <vt:lpstr>DANIEL!HJ</vt:lpstr>
      <vt:lpstr>GABRIEL!HJ</vt:lpstr>
      <vt:lpstr>GUILLAUME!HJ</vt:lpstr>
      <vt:lpstr>HENRI!HJ</vt:lpstr>
      <vt:lpstr>MICHEL!HJ</vt:lpstr>
      <vt:lpstr>MODELE!HJ</vt:lpstr>
      <vt:lpstr>PATRICE!HJ</vt:lpstr>
      <vt:lpstr>PATRICK!HJ</vt:lpstr>
      <vt:lpstr>REMY!HJ</vt:lpstr>
      <vt:lpstr>THIERRY!HJ</vt:lpstr>
      <vt:lpstr>ALEXANDRE!HN</vt:lpstr>
      <vt:lpstr>AYMERIC!HN</vt:lpstr>
      <vt:lpstr>BRICE!HN</vt:lpstr>
      <vt:lpstr>DANIEL!HN</vt:lpstr>
      <vt:lpstr>GABRIEL!HN</vt:lpstr>
      <vt:lpstr>GUILLAUME!HN</vt:lpstr>
      <vt:lpstr>HENRI!HN</vt:lpstr>
      <vt:lpstr>MICHEL!HN</vt:lpstr>
      <vt:lpstr>MODELE!HN</vt:lpstr>
      <vt:lpstr>PATRICE!HN</vt:lpstr>
      <vt:lpstr>PATRICK!HN</vt:lpstr>
      <vt:lpstr>REMY!HN</vt:lpstr>
      <vt:lpstr>THIERRY!HN</vt:lpstr>
      <vt:lpstr>ALEXANDRE!HS_1</vt:lpstr>
      <vt:lpstr>AYMERIC!HS_1</vt:lpstr>
      <vt:lpstr>BRICE!HS_1</vt:lpstr>
      <vt:lpstr>DANIEL!HS_1</vt:lpstr>
      <vt:lpstr>GABRIEL!HS_1</vt:lpstr>
      <vt:lpstr>GUILLAUME!HS_1</vt:lpstr>
      <vt:lpstr>HENRI!HS_1</vt:lpstr>
      <vt:lpstr>MICHEL!HS_1</vt:lpstr>
      <vt:lpstr>MODELE!HS_1</vt:lpstr>
      <vt:lpstr>PATRICE!HS_1</vt:lpstr>
      <vt:lpstr>PATRICK!HS_1</vt:lpstr>
      <vt:lpstr>REMY!HS_1</vt:lpstr>
      <vt:lpstr>THIERRY!HS_1</vt:lpstr>
      <vt:lpstr>ALEXANDRE!HS_2</vt:lpstr>
      <vt:lpstr>AYMERIC!HS_2</vt:lpstr>
      <vt:lpstr>BRICE!HS_2</vt:lpstr>
      <vt:lpstr>DANIEL!HS_2</vt:lpstr>
      <vt:lpstr>GABRIEL!HS_2</vt:lpstr>
      <vt:lpstr>GUILLAUME!HS_2</vt:lpstr>
      <vt:lpstr>HENRI!HS_2</vt:lpstr>
      <vt:lpstr>MICHEL!HS_2</vt:lpstr>
      <vt:lpstr>MODELE!HS_2</vt:lpstr>
      <vt:lpstr>PATRICE!HS_2</vt:lpstr>
      <vt:lpstr>PATRICK!HS_2</vt:lpstr>
      <vt:lpstr>REMY!HS_2</vt:lpstr>
      <vt:lpstr>THIERRY!HS_2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</dc:creator>
  <cp:lastModifiedBy>PCSE1</cp:lastModifiedBy>
  <dcterms:created xsi:type="dcterms:W3CDTF">2019-05-22T07:35:51Z</dcterms:created>
  <dcterms:modified xsi:type="dcterms:W3CDTF">2019-06-25T15:11:20Z</dcterms:modified>
</cp:coreProperties>
</file>