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omments4.xml" ContentType="application/vnd.openxmlformats-officedocument.spreadsheetml.comments+xml"/>
  <Override PartName="/xl/comments5.xml" ContentType="application/vnd.openxmlformats-officedocument.spreadsheetml.comment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omments6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 codeName="{9351B8E1-9728-8E5E-8161-817DCB669FF3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CSE1\Desktop\"/>
    </mc:Choice>
  </mc:AlternateContent>
  <xr:revisionPtr revIDLastSave="0" documentId="13_ncr:1_{A3DA5A9B-A329-4F79-9373-706C1B27D4A6}" xr6:coauthVersionLast="43" xr6:coauthVersionMax="43" xr10:uidLastSave="{00000000-0000-0000-0000-000000000000}"/>
  <bookViews>
    <workbookView xWindow="-120" yWindow="-120" windowWidth="29040" windowHeight="15840" tabRatio="962" firstSheet="1" activeTab="1" xr2:uid="{00000000-000D-0000-FFFF-FFFF00000000}"/>
  </bookViews>
  <sheets>
    <sheet name="MODELE" sheetId="2" state="veryHidden" r:id="rId1"/>
    <sheet name="DANIEL" sheetId="10" r:id="rId2"/>
    <sheet name="AYMERIC" sheetId="9" r:id="rId3"/>
    <sheet name="BRICE" sheetId="4" r:id="rId4"/>
    <sheet name="THIERRY" sheetId="8" r:id="rId5"/>
    <sheet name="VARIABLES" sheetId="16" r:id="rId6"/>
    <sheet name="Fériés" sheetId="3" r:id="rId7"/>
  </sheets>
  <definedNames>
    <definedName name="Fer" localSheetId="2">Fériés!$B$2:$B$16</definedName>
    <definedName name="Fer" localSheetId="3">Fériés!$B$2:$B$16</definedName>
    <definedName name="Fer" localSheetId="1">Fériés!$B$2:$B$16</definedName>
    <definedName name="Fer" localSheetId="0">Fériés!$B$2:$B$16</definedName>
    <definedName name="Fer" localSheetId="4">Fériés!$B$2:$B$16</definedName>
    <definedName name="HF" localSheetId="2">AYMERIC!$R$7</definedName>
    <definedName name="HF" localSheetId="3">BRICE!$R$7</definedName>
    <definedName name="HF" localSheetId="1">DANIEL!$R$7</definedName>
    <definedName name="HF" localSheetId="4">THIERRY!$R$7</definedName>
    <definedName name="HF">MODELE!$R$7</definedName>
    <definedName name="HJ" localSheetId="2">AYMERIC!$R$3</definedName>
    <definedName name="HJ" localSheetId="3">BRICE!$R$3</definedName>
    <definedName name="HJ" localSheetId="1">DANIEL!$R$3</definedName>
    <definedName name="HJ" localSheetId="0">MODELE!$R$3</definedName>
    <definedName name="HJ" localSheetId="4">THIERRY!$R$3</definedName>
    <definedName name="HN" localSheetId="2">AYMERIC!$R$4</definedName>
    <definedName name="HN" localSheetId="3">BRICE!$R$4</definedName>
    <definedName name="HN" localSheetId="1">DANIEL!$R$4</definedName>
    <definedName name="HN" localSheetId="0">MODELE!$R$4</definedName>
    <definedName name="HN" localSheetId="4">THIERRY!$R$4</definedName>
    <definedName name="HS_1" localSheetId="2">AYMERIC!$R$5</definedName>
    <definedName name="HS_1" localSheetId="3">BRICE!$R$5</definedName>
    <definedName name="HS_1" localSheetId="1">DANIEL!$R$5</definedName>
    <definedName name="HS_1" localSheetId="0">MODELE!$R$5</definedName>
    <definedName name="HS_1" localSheetId="4">THIERRY!$R$5</definedName>
    <definedName name="HS_2" localSheetId="2">AYMERIC!$R$6</definedName>
    <definedName name="HS_2" localSheetId="3">BRICE!$R$6</definedName>
    <definedName name="HS_2" localSheetId="1">DANIEL!$R$6</definedName>
    <definedName name="HS_2" localSheetId="0">MODELE!$R$6</definedName>
    <definedName name="HS_2" localSheetId="4">THIERRY!$R$6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78" i="10" l="1"/>
  <c r="J79" i="10"/>
  <c r="J65" i="10"/>
  <c r="J64" i="10"/>
  <c r="I64" i="10"/>
  <c r="H64" i="10"/>
  <c r="H65" i="10"/>
  <c r="G74" i="8" l="1"/>
  <c r="H74" i="8" s="1"/>
  <c r="D79" i="4"/>
  <c r="E79" i="4"/>
  <c r="H79" i="4" s="1"/>
  <c r="I79" i="4" s="1"/>
  <c r="F79" i="4"/>
  <c r="G79" i="4"/>
  <c r="G79" i="8"/>
  <c r="H79" i="8" s="1"/>
  <c r="I79" i="8" s="1"/>
  <c r="F79" i="8"/>
  <c r="E79" i="8"/>
  <c r="D79" i="8"/>
  <c r="G78" i="8"/>
  <c r="H78" i="8" s="1"/>
  <c r="I78" i="8" s="1"/>
  <c r="F78" i="8"/>
  <c r="E78" i="8"/>
  <c r="D78" i="8"/>
  <c r="G77" i="8"/>
  <c r="F77" i="8"/>
  <c r="E77" i="8"/>
  <c r="D77" i="8"/>
  <c r="J77" i="8" s="1"/>
  <c r="G76" i="8"/>
  <c r="F76" i="8"/>
  <c r="E76" i="8"/>
  <c r="D76" i="8"/>
  <c r="G75" i="8"/>
  <c r="H75" i="8" s="1"/>
  <c r="F75" i="8"/>
  <c r="J75" i="8" s="1"/>
  <c r="E75" i="8"/>
  <c r="D75" i="8"/>
  <c r="F74" i="8"/>
  <c r="E74" i="8"/>
  <c r="D74" i="8"/>
  <c r="J74" i="8" s="1"/>
  <c r="B74" i="8"/>
  <c r="G73" i="8"/>
  <c r="H73" i="8" s="1"/>
  <c r="F73" i="8"/>
  <c r="E73" i="8"/>
  <c r="D73" i="8"/>
  <c r="J72" i="8"/>
  <c r="I72" i="8"/>
  <c r="G78" i="4"/>
  <c r="F78" i="4"/>
  <c r="E78" i="4"/>
  <c r="H78" i="4" s="1"/>
  <c r="I78" i="4" s="1"/>
  <c r="D78" i="4"/>
  <c r="J77" i="4"/>
  <c r="H77" i="4"/>
  <c r="G76" i="4"/>
  <c r="F76" i="4"/>
  <c r="J76" i="4" s="1"/>
  <c r="E76" i="4"/>
  <c r="H76" i="4" s="1"/>
  <c r="D76" i="4"/>
  <c r="G75" i="4"/>
  <c r="F75" i="4"/>
  <c r="E75" i="4"/>
  <c r="D75" i="4"/>
  <c r="H75" i="4" s="1"/>
  <c r="G74" i="4"/>
  <c r="F74" i="4"/>
  <c r="E74" i="4"/>
  <c r="H74" i="4" s="1"/>
  <c r="D74" i="4"/>
  <c r="J74" i="4" s="1"/>
  <c r="B74" i="4"/>
  <c r="G73" i="4"/>
  <c r="F73" i="4"/>
  <c r="E73" i="4"/>
  <c r="D73" i="4"/>
  <c r="J72" i="4"/>
  <c r="I72" i="4"/>
  <c r="G79" i="9"/>
  <c r="F79" i="9"/>
  <c r="E79" i="9"/>
  <c r="H79" i="9" s="1"/>
  <c r="I79" i="9" s="1"/>
  <c r="D79" i="9"/>
  <c r="G78" i="9"/>
  <c r="F78" i="9"/>
  <c r="E78" i="9"/>
  <c r="H78" i="9" s="1"/>
  <c r="I78" i="9" s="1"/>
  <c r="D78" i="9"/>
  <c r="G77" i="9"/>
  <c r="F77" i="9"/>
  <c r="E77" i="9"/>
  <c r="H77" i="9" s="1"/>
  <c r="D77" i="9"/>
  <c r="J77" i="9" s="1"/>
  <c r="E76" i="9"/>
  <c r="H76" i="9" s="1"/>
  <c r="D76" i="9"/>
  <c r="J76" i="9" s="1"/>
  <c r="G75" i="9"/>
  <c r="F75" i="9"/>
  <c r="E75" i="9"/>
  <c r="H75" i="9" s="1"/>
  <c r="D75" i="9"/>
  <c r="J75" i="9" s="1"/>
  <c r="G74" i="9"/>
  <c r="F74" i="9"/>
  <c r="E74" i="9"/>
  <c r="H74" i="9" s="1"/>
  <c r="D74" i="9"/>
  <c r="J74" i="9" s="1"/>
  <c r="B74" i="9"/>
  <c r="G73" i="9"/>
  <c r="H73" i="9" s="1"/>
  <c r="F73" i="9"/>
  <c r="E73" i="9"/>
  <c r="D73" i="9"/>
  <c r="J72" i="9"/>
  <c r="I72" i="9"/>
  <c r="D74" i="10"/>
  <c r="J74" i="10" s="1"/>
  <c r="E74" i="10"/>
  <c r="F74" i="10"/>
  <c r="G74" i="10"/>
  <c r="H74" i="10" s="1"/>
  <c r="D75" i="10"/>
  <c r="J75" i="10" s="1"/>
  <c r="E75" i="10"/>
  <c r="F75" i="10"/>
  <c r="G75" i="10"/>
  <c r="D76" i="10"/>
  <c r="E76" i="10"/>
  <c r="F76" i="10"/>
  <c r="G76" i="10"/>
  <c r="H76" i="10" s="1"/>
  <c r="D77" i="10"/>
  <c r="E77" i="10"/>
  <c r="F77" i="10"/>
  <c r="G77" i="10"/>
  <c r="H77" i="10" s="1"/>
  <c r="D78" i="10"/>
  <c r="E78" i="10"/>
  <c r="F78" i="10"/>
  <c r="G78" i="10"/>
  <c r="E73" i="10"/>
  <c r="F73" i="10"/>
  <c r="G73" i="10"/>
  <c r="D73" i="10"/>
  <c r="G79" i="10"/>
  <c r="H79" i="10" s="1"/>
  <c r="I79" i="10" s="1"/>
  <c r="F79" i="10"/>
  <c r="E79" i="10"/>
  <c r="D79" i="10"/>
  <c r="H78" i="10"/>
  <c r="I78" i="10" s="1"/>
  <c r="H75" i="10"/>
  <c r="B74" i="10"/>
  <c r="J72" i="10"/>
  <c r="I72" i="10"/>
  <c r="G65" i="10"/>
  <c r="F65" i="10"/>
  <c r="E65" i="10"/>
  <c r="I65" i="10" s="1"/>
  <c r="D65" i="10"/>
  <c r="G64" i="10"/>
  <c r="F64" i="10"/>
  <c r="E64" i="10"/>
  <c r="D64" i="10"/>
  <c r="G63" i="10"/>
  <c r="F63" i="10"/>
  <c r="J63" i="10" s="1"/>
  <c r="E63" i="10"/>
  <c r="H63" i="10" s="1"/>
  <c r="D63" i="10"/>
  <c r="G62" i="10"/>
  <c r="F62" i="10"/>
  <c r="E62" i="10"/>
  <c r="H62" i="10" s="1"/>
  <c r="D62" i="10"/>
  <c r="J62" i="10" s="1"/>
  <c r="G61" i="10"/>
  <c r="F61" i="10"/>
  <c r="E61" i="10"/>
  <c r="D61" i="10"/>
  <c r="J61" i="10" s="1"/>
  <c r="G60" i="10"/>
  <c r="F60" i="10"/>
  <c r="E60" i="10"/>
  <c r="D60" i="10"/>
  <c r="G59" i="10"/>
  <c r="F59" i="10"/>
  <c r="J59" i="10" s="1"/>
  <c r="E59" i="10"/>
  <c r="H59" i="10" s="1"/>
  <c r="D59" i="10"/>
  <c r="B59" i="10"/>
  <c r="J58" i="10"/>
  <c r="I58" i="10"/>
  <c r="G65" i="9"/>
  <c r="H65" i="9" s="1"/>
  <c r="I65" i="9" s="1"/>
  <c r="F65" i="9"/>
  <c r="E65" i="9"/>
  <c r="D65" i="9"/>
  <c r="G64" i="9"/>
  <c r="H64" i="9" s="1"/>
  <c r="I64" i="9" s="1"/>
  <c r="F64" i="9"/>
  <c r="E64" i="9"/>
  <c r="D64" i="9"/>
  <c r="E63" i="9"/>
  <c r="D63" i="9"/>
  <c r="H63" i="9" s="1"/>
  <c r="G62" i="9"/>
  <c r="F62" i="9"/>
  <c r="E62" i="9"/>
  <c r="H62" i="9" s="1"/>
  <c r="D62" i="9"/>
  <c r="G61" i="9"/>
  <c r="H61" i="9" s="1"/>
  <c r="I61" i="9" s="1"/>
  <c r="F61" i="9"/>
  <c r="J61" i="9" s="1"/>
  <c r="E61" i="9"/>
  <c r="D61" i="9"/>
  <c r="G60" i="9"/>
  <c r="H60" i="9" s="1"/>
  <c r="I60" i="9" s="1"/>
  <c r="F60" i="9"/>
  <c r="E60" i="9"/>
  <c r="D60" i="9"/>
  <c r="J60" i="9" s="1"/>
  <c r="B60" i="9"/>
  <c r="G59" i="9"/>
  <c r="F59" i="9"/>
  <c r="E59" i="9"/>
  <c r="D59" i="9"/>
  <c r="H59" i="9" s="1"/>
  <c r="B59" i="9"/>
  <c r="J58" i="9"/>
  <c r="I58" i="9"/>
  <c r="H65" i="4"/>
  <c r="I65" i="4" s="1"/>
  <c r="H64" i="4"/>
  <c r="I64" i="4" s="1"/>
  <c r="G63" i="4"/>
  <c r="F63" i="4"/>
  <c r="E63" i="4"/>
  <c r="D63" i="4"/>
  <c r="J63" i="4" s="1"/>
  <c r="G62" i="4"/>
  <c r="F62" i="4"/>
  <c r="E62" i="4"/>
  <c r="H62" i="4" s="1"/>
  <c r="D62" i="4"/>
  <c r="J62" i="4" s="1"/>
  <c r="G61" i="4"/>
  <c r="F61" i="4"/>
  <c r="E61" i="4"/>
  <c r="H61" i="4" s="1"/>
  <c r="D61" i="4"/>
  <c r="J61" i="4" s="1"/>
  <c r="G60" i="4"/>
  <c r="F60" i="4"/>
  <c r="E60" i="4"/>
  <c r="J60" i="4" s="1"/>
  <c r="D60" i="4"/>
  <c r="G59" i="4"/>
  <c r="H59" i="4" s="1"/>
  <c r="F59" i="4"/>
  <c r="E59" i="4"/>
  <c r="D59" i="4"/>
  <c r="J59" i="4" s="1"/>
  <c r="B59" i="4"/>
  <c r="J58" i="4"/>
  <c r="I58" i="4"/>
  <c r="G65" i="8"/>
  <c r="F65" i="8"/>
  <c r="E65" i="8"/>
  <c r="H65" i="8" s="1"/>
  <c r="I65" i="8" s="1"/>
  <c r="D65" i="8"/>
  <c r="G64" i="8"/>
  <c r="F64" i="8"/>
  <c r="E64" i="8"/>
  <c r="H64" i="8" s="1"/>
  <c r="I64" i="8" s="1"/>
  <c r="D64" i="8"/>
  <c r="G63" i="8"/>
  <c r="F63" i="8"/>
  <c r="E63" i="8"/>
  <c r="D63" i="8"/>
  <c r="J63" i="8" s="1"/>
  <c r="G62" i="8"/>
  <c r="F62" i="8"/>
  <c r="E62" i="8"/>
  <c r="H62" i="8" s="1"/>
  <c r="I62" i="8" s="1"/>
  <c r="D62" i="8"/>
  <c r="J62" i="8" s="1"/>
  <c r="J61" i="8"/>
  <c r="G61" i="8"/>
  <c r="F61" i="8"/>
  <c r="E61" i="8"/>
  <c r="D61" i="8"/>
  <c r="H61" i="8" s="1"/>
  <c r="I61" i="8" s="1"/>
  <c r="G60" i="8"/>
  <c r="F60" i="8"/>
  <c r="E60" i="8"/>
  <c r="J60" i="8" s="1"/>
  <c r="D60" i="8"/>
  <c r="B60" i="8"/>
  <c r="G59" i="8"/>
  <c r="F59" i="8"/>
  <c r="E59" i="8"/>
  <c r="D59" i="8"/>
  <c r="J59" i="8" s="1"/>
  <c r="B59" i="8"/>
  <c r="J58" i="8"/>
  <c r="I58" i="8"/>
  <c r="B3" i="10"/>
  <c r="H76" i="8" l="1"/>
  <c r="I76" i="8" s="1"/>
  <c r="I73" i="8"/>
  <c r="L73" i="8"/>
  <c r="I74" i="8"/>
  <c r="I75" i="8"/>
  <c r="H77" i="8"/>
  <c r="I77" i="8" s="1"/>
  <c r="L74" i="8"/>
  <c r="B75" i="8"/>
  <c r="J76" i="8"/>
  <c r="I74" i="4"/>
  <c r="I76" i="4"/>
  <c r="I77" i="4"/>
  <c r="J75" i="4"/>
  <c r="I75" i="4" s="1"/>
  <c r="H73" i="4"/>
  <c r="L74" i="4"/>
  <c r="M74" i="4" s="1"/>
  <c r="B75" i="4"/>
  <c r="I73" i="9"/>
  <c r="L73" i="9"/>
  <c r="I74" i="9"/>
  <c r="I75" i="9"/>
  <c r="I76" i="9"/>
  <c r="I77" i="9"/>
  <c r="L74" i="9"/>
  <c r="M74" i="9" s="1"/>
  <c r="N74" i="9" s="1"/>
  <c r="B75" i="9"/>
  <c r="I75" i="10"/>
  <c r="H73" i="10"/>
  <c r="L73" i="10" s="1"/>
  <c r="M73" i="10" s="1"/>
  <c r="I74" i="10"/>
  <c r="J76" i="10"/>
  <c r="I76" i="10" s="1"/>
  <c r="J77" i="10"/>
  <c r="I77" i="10" s="1"/>
  <c r="B75" i="10"/>
  <c r="J60" i="10"/>
  <c r="H60" i="10"/>
  <c r="I60" i="10" s="1"/>
  <c r="I59" i="10"/>
  <c r="I62" i="10"/>
  <c r="I63" i="10"/>
  <c r="H61" i="10"/>
  <c r="I61" i="10" s="1"/>
  <c r="L59" i="10"/>
  <c r="B60" i="10"/>
  <c r="L59" i="9"/>
  <c r="M59" i="9" s="1"/>
  <c r="I63" i="9"/>
  <c r="J59" i="9"/>
  <c r="I59" i="9" s="1"/>
  <c r="J63" i="9"/>
  <c r="L60" i="9"/>
  <c r="B61" i="9"/>
  <c r="J62" i="9"/>
  <c r="I62" i="9" s="1"/>
  <c r="I61" i="4"/>
  <c r="I62" i="4"/>
  <c r="I59" i="4"/>
  <c r="L59" i="4"/>
  <c r="B60" i="4"/>
  <c r="H63" i="4"/>
  <c r="I63" i="4" s="1"/>
  <c r="H60" i="4"/>
  <c r="I60" i="4" s="1"/>
  <c r="H63" i="8"/>
  <c r="I63" i="8" s="1"/>
  <c r="H60" i="8"/>
  <c r="I60" i="8" s="1"/>
  <c r="L60" i="8"/>
  <c r="M60" i="8" s="1"/>
  <c r="B61" i="8"/>
  <c r="H59" i="8"/>
  <c r="A3" i="10"/>
  <c r="B76" i="8" l="1"/>
  <c r="L75" i="8"/>
  <c r="M73" i="8"/>
  <c r="N73" i="8" s="1"/>
  <c r="O73" i="8" s="1"/>
  <c r="M74" i="8"/>
  <c r="N74" i="8" s="1"/>
  <c r="O74" i="8" s="1"/>
  <c r="I73" i="4"/>
  <c r="L73" i="4"/>
  <c r="B76" i="4"/>
  <c r="L75" i="4"/>
  <c r="M75" i="4" s="1"/>
  <c r="N74" i="4"/>
  <c r="O74" i="4" s="1"/>
  <c r="O74" i="9"/>
  <c r="B76" i="9"/>
  <c r="L75" i="9"/>
  <c r="M73" i="9"/>
  <c r="N73" i="9" s="1"/>
  <c r="B56" i="10"/>
  <c r="B70" i="10"/>
  <c r="L74" i="10"/>
  <c r="M74" i="10" s="1"/>
  <c r="N74" i="10" s="1"/>
  <c r="I73" i="10"/>
  <c r="N73" i="10"/>
  <c r="O73" i="10" s="1"/>
  <c r="B76" i="10"/>
  <c r="L75" i="10"/>
  <c r="M75" i="10" s="1"/>
  <c r="N75" i="10" s="1"/>
  <c r="N59" i="9"/>
  <c r="O59" i="9" s="1"/>
  <c r="M59" i="10"/>
  <c r="N59" i="10" s="1"/>
  <c r="B61" i="10"/>
  <c r="L60" i="10"/>
  <c r="M60" i="10" s="1"/>
  <c r="B62" i="9"/>
  <c r="L61" i="9"/>
  <c r="M61" i="9" s="1"/>
  <c r="M60" i="9"/>
  <c r="M59" i="4"/>
  <c r="N59" i="4" s="1"/>
  <c r="O59" i="4" s="1"/>
  <c r="B61" i="4"/>
  <c r="L60" i="4"/>
  <c r="N60" i="8"/>
  <c r="O60" i="8" s="1"/>
  <c r="L59" i="8"/>
  <c r="I59" i="8"/>
  <c r="B62" i="8"/>
  <c r="L61" i="8"/>
  <c r="G43" i="10"/>
  <c r="B77" i="8" l="1"/>
  <c r="L76" i="8"/>
  <c r="M76" i="8" s="1"/>
  <c r="M75" i="8"/>
  <c r="M73" i="4"/>
  <c r="N75" i="4"/>
  <c r="O75" i="4" s="1"/>
  <c r="B77" i="4"/>
  <c r="L76" i="4"/>
  <c r="M75" i="9"/>
  <c r="O73" i="9"/>
  <c r="B77" i="9"/>
  <c r="L76" i="9"/>
  <c r="M76" i="9" s="1"/>
  <c r="N76" i="9" s="1"/>
  <c r="O76" i="9" s="1"/>
  <c r="B77" i="10"/>
  <c r="L76" i="10"/>
  <c r="M76" i="10" s="1"/>
  <c r="N76" i="10" s="1"/>
  <c r="O74" i="10"/>
  <c r="O75" i="10"/>
  <c r="N60" i="10"/>
  <c r="O60" i="10" s="1"/>
  <c r="O59" i="10"/>
  <c r="B62" i="10"/>
  <c r="L61" i="10"/>
  <c r="M61" i="10" s="1"/>
  <c r="N61" i="9"/>
  <c r="O61" i="9" s="1"/>
  <c r="B63" i="9"/>
  <c r="L62" i="9"/>
  <c r="N60" i="9"/>
  <c r="O60" i="9" s="1"/>
  <c r="B62" i="4"/>
  <c r="L61" i="4"/>
  <c r="M60" i="4"/>
  <c r="N60" i="4" s="1"/>
  <c r="O60" i="4" s="1"/>
  <c r="B63" i="8"/>
  <c r="L62" i="8"/>
  <c r="M62" i="8" s="1"/>
  <c r="N62" i="8" s="1"/>
  <c r="O62" i="8" s="1"/>
  <c r="M61" i="8"/>
  <c r="M59" i="8"/>
  <c r="N59" i="8" s="1"/>
  <c r="O59" i="8" s="1"/>
  <c r="N75" i="8" l="1"/>
  <c r="O75" i="8" s="1"/>
  <c r="N76" i="8"/>
  <c r="O76" i="8" s="1"/>
  <c r="B78" i="8"/>
  <c r="L77" i="8"/>
  <c r="M76" i="4"/>
  <c r="N76" i="4" s="1"/>
  <c r="O76" i="4" s="1"/>
  <c r="N73" i="4"/>
  <c r="O73" i="4" s="1"/>
  <c r="B78" i="4"/>
  <c r="L77" i="4"/>
  <c r="N75" i="9"/>
  <c r="O75" i="9" s="1"/>
  <c r="B78" i="9"/>
  <c r="L77" i="9"/>
  <c r="O76" i="10"/>
  <c r="B78" i="10"/>
  <c r="L77" i="10"/>
  <c r="M77" i="10" s="1"/>
  <c r="N77" i="10" s="1"/>
  <c r="B63" i="10"/>
  <c r="L62" i="10"/>
  <c r="M62" i="10" s="1"/>
  <c r="N61" i="10"/>
  <c r="O61" i="10" s="1"/>
  <c r="M61" i="4"/>
  <c r="B64" i="9"/>
  <c r="L63" i="9"/>
  <c r="M62" i="9"/>
  <c r="N62" i="9" s="1"/>
  <c r="B63" i="4"/>
  <c r="L62" i="4"/>
  <c r="M62" i="4" s="1"/>
  <c r="N61" i="8"/>
  <c r="O61" i="8" s="1"/>
  <c r="B64" i="8"/>
  <c r="L63" i="8"/>
  <c r="M63" i="8" s="1"/>
  <c r="B79" i="8" l="1"/>
  <c r="L78" i="8"/>
  <c r="M78" i="8" s="1"/>
  <c r="N78" i="8" s="1"/>
  <c r="M77" i="8"/>
  <c r="N77" i="8" s="1"/>
  <c r="O77" i="8" s="1"/>
  <c r="B79" i="4"/>
  <c r="L78" i="4"/>
  <c r="M78" i="4" s="1"/>
  <c r="M77" i="4"/>
  <c r="N77" i="4" s="1"/>
  <c r="M77" i="9"/>
  <c r="N77" i="9" s="1"/>
  <c r="B79" i="9"/>
  <c r="L78" i="9"/>
  <c r="M78" i="9" s="1"/>
  <c r="N78" i="9" s="1"/>
  <c r="B79" i="10"/>
  <c r="L78" i="10"/>
  <c r="M78" i="10" s="1"/>
  <c r="O77" i="10"/>
  <c r="N62" i="10"/>
  <c r="O62" i="10" s="1"/>
  <c r="B64" i="10"/>
  <c r="L63" i="10"/>
  <c r="M63" i="10" s="1"/>
  <c r="N63" i="10" s="1"/>
  <c r="M63" i="9"/>
  <c r="N63" i="9" s="1"/>
  <c r="B65" i="9"/>
  <c r="L64" i="9"/>
  <c r="M64" i="9" s="1"/>
  <c r="N64" i="9" s="1"/>
  <c r="O62" i="9"/>
  <c r="N61" i="4"/>
  <c r="O61" i="4" s="1"/>
  <c r="N62" i="4"/>
  <c r="O62" i="4" s="1"/>
  <c r="B64" i="4"/>
  <c r="L63" i="4"/>
  <c r="M63" i="4" s="1"/>
  <c r="N63" i="4" s="1"/>
  <c r="O63" i="4" s="1"/>
  <c r="N63" i="8"/>
  <c r="O63" i="8" s="1"/>
  <c r="B65" i="8"/>
  <c r="L64" i="8"/>
  <c r="M64" i="8" s="1"/>
  <c r="H10" i="8"/>
  <c r="L79" i="8" l="1"/>
  <c r="M79" i="8" s="1"/>
  <c r="N79" i="8" s="1"/>
  <c r="O78" i="8"/>
  <c r="N78" i="4"/>
  <c r="O78" i="4" s="1"/>
  <c r="O77" i="4"/>
  <c r="L79" i="4"/>
  <c r="M79" i="4" s="1"/>
  <c r="N79" i="4" s="1"/>
  <c r="O77" i="9"/>
  <c r="L79" i="9"/>
  <c r="M79" i="9" s="1"/>
  <c r="N79" i="9" s="1"/>
  <c r="O78" i="9"/>
  <c r="N78" i="10"/>
  <c r="O78" i="10" s="1"/>
  <c r="L79" i="10"/>
  <c r="M79" i="10" s="1"/>
  <c r="N79" i="10" s="1"/>
  <c r="O63" i="10"/>
  <c r="B65" i="10"/>
  <c r="L64" i="10"/>
  <c r="O63" i="9"/>
  <c r="O64" i="9"/>
  <c r="L65" i="9"/>
  <c r="B65" i="4"/>
  <c r="L64" i="4"/>
  <c r="N64" i="8"/>
  <c r="O64" i="8" s="1"/>
  <c r="L65" i="8"/>
  <c r="R6" i="10"/>
  <c r="R5" i="10"/>
  <c r="R6" i="9"/>
  <c r="R5" i="9"/>
  <c r="R6" i="8"/>
  <c r="R5" i="8"/>
  <c r="R6" i="2"/>
  <c r="R5" i="2"/>
  <c r="R6" i="4"/>
  <c r="R5" i="4"/>
  <c r="O79" i="8" l="1"/>
  <c r="O79" i="4"/>
  <c r="O79" i="9"/>
  <c r="O79" i="10"/>
  <c r="M64" i="10"/>
  <c r="L65" i="10"/>
  <c r="M65" i="10" s="1"/>
  <c r="M65" i="9"/>
  <c r="N65" i="9" s="1"/>
  <c r="M64" i="4"/>
  <c r="N64" i="4" s="1"/>
  <c r="L65" i="4"/>
  <c r="M65" i="4" s="1"/>
  <c r="N65" i="4" s="1"/>
  <c r="M65" i="8"/>
  <c r="N65" i="8" s="1"/>
  <c r="O65" i="8" s="1"/>
  <c r="B3" i="4"/>
  <c r="A3" i="2"/>
  <c r="A3" i="4"/>
  <c r="B56" i="4" l="1"/>
  <c r="B70" i="4"/>
  <c r="N64" i="10"/>
  <c r="O64" i="10" s="1"/>
  <c r="N65" i="10"/>
  <c r="O65" i="10" s="1"/>
  <c r="O64" i="4"/>
  <c r="O65" i="9"/>
  <c r="O65" i="4"/>
  <c r="H12" i="8"/>
  <c r="A3" i="9" l="1"/>
  <c r="A3" i="8"/>
  <c r="B56" i="8" l="1"/>
  <c r="B70" i="8"/>
  <c r="B56" i="9"/>
  <c r="B70" i="9"/>
  <c r="J37" i="10"/>
  <c r="H37" i="10"/>
  <c r="P37" i="10" s="1"/>
  <c r="J36" i="10"/>
  <c r="H36" i="10"/>
  <c r="P36" i="10" s="1"/>
  <c r="J35" i="10"/>
  <c r="H35" i="10"/>
  <c r="J34" i="10"/>
  <c r="H34" i="10"/>
  <c r="J33" i="10"/>
  <c r="H33" i="10"/>
  <c r="J32" i="10"/>
  <c r="H32" i="10"/>
  <c r="J31" i="10"/>
  <c r="H31" i="10"/>
  <c r="J30" i="10"/>
  <c r="H30" i="10"/>
  <c r="P30" i="10" s="1"/>
  <c r="J29" i="10"/>
  <c r="H29" i="10"/>
  <c r="P29" i="10" s="1"/>
  <c r="J28" i="10"/>
  <c r="H28" i="10"/>
  <c r="J27" i="10"/>
  <c r="H27" i="10"/>
  <c r="J26" i="10"/>
  <c r="H26" i="10"/>
  <c r="J25" i="10"/>
  <c r="H25" i="10"/>
  <c r="J24" i="10"/>
  <c r="H24" i="10"/>
  <c r="J23" i="10"/>
  <c r="H23" i="10"/>
  <c r="P23" i="10" s="1"/>
  <c r="J22" i="10"/>
  <c r="H22" i="10"/>
  <c r="P22" i="10" s="1"/>
  <c r="J21" i="10"/>
  <c r="H21" i="10"/>
  <c r="J20" i="10"/>
  <c r="H20" i="10"/>
  <c r="J19" i="10"/>
  <c r="H19" i="10"/>
  <c r="J18" i="10"/>
  <c r="H18" i="10"/>
  <c r="J17" i="10"/>
  <c r="H17" i="10"/>
  <c r="J16" i="10"/>
  <c r="H16" i="10"/>
  <c r="P16" i="10" s="1"/>
  <c r="J15" i="10"/>
  <c r="H15" i="10"/>
  <c r="P15" i="10" s="1"/>
  <c r="J14" i="10"/>
  <c r="H14" i="10"/>
  <c r="J13" i="10"/>
  <c r="H13" i="10"/>
  <c r="J12" i="10"/>
  <c r="H12" i="10"/>
  <c r="J11" i="10"/>
  <c r="H11" i="10"/>
  <c r="J10" i="10"/>
  <c r="H10" i="10"/>
  <c r="J9" i="10"/>
  <c r="H9" i="10"/>
  <c r="J8" i="10"/>
  <c r="H8" i="10"/>
  <c r="J7" i="10"/>
  <c r="H7" i="10"/>
  <c r="J6" i="10"/>
  <c r="H6" i="10"/>
  <c r="J5" i="10"/>
  <c r="H5" i="10"/>
  <c r="J4" i="10"/>
  <c r="H4" i="10"/>
  <c r="J3" i="10"/>
  <c r="H3" i="10"/>
  <c r="J2" i="10"/>
  <c r="I2" i="10"/>
  <c r="H4" i="9"/>
  <c r="B4" i="10" l="1"/>
  <c r="I32" i="10"/>
  <c r="I23" i="10"/>
  <c r="L3" i="10"/>
  <c r="M3" i="10" s="1"/>
  <c r="N3" i="10" s="1"/>
  <c r="I27" i="10"/>
  <c r="I29" i="10"/>
  <c r="I8" i="10"/>
  <c r="I16" i="10"/>
  <c r="I25" i="10"/>
  <c r="I24" i="10"/>
  <c r="I9" i="10"/>
  <c r="I33" i="10"/>
  <c r="I26" i="10"/>
  <c r="I34" i="10"/>
  <c r="I36" i="10"/>
  <c r="I22" i="10"/>
  <c r="I31" i="10"/>
  <c r="I5" i="10"/>
  <c r="I28" i="10"/>
  <c r="I30" i="10"/>
  <c r="I37" i="10"/>
  <c r="I21" i="10"/>
  <c r="I18" i="10"/>
  <c r="I20" i="10"/>
  <c r="I19" i="10"/>
  <c r="I17" i="10"/>
  <c r="I14" i="10"/>
  <c r="I13" i="10"/>
  <c r="I11" i="10"/>
  <c r="I10" i="10"/>
  <c r="I6" i="10"/>
  <c r="J38" i="10"/>
  <c r="K1" i="10" s="1"/>
  <c r="I4" i="10"/>
  <c r="I3" i="10"/>
  <c r="I12" i="10"/>
  <c r="H38" i="10"/>
  <c r="H40" i="10" s="1"/>
  <c r="L4" i="10"/>
  <c r="I7" i="10"/>
  <c r="I15" i="10"/>
  <c r="I35" i="10"/>
  <c r="B5" i="10" l="1"/>
  <c r="I38" i="10"/>
  <c r="I40" i="10" s="1"/>
  <c r="O3" i="10"/>
  <c r="M4" i="10"/>
  <c r="N4" i="10" s="1"/>
  <c r="L5" i="10" l="1"/>
  <c r="M5" i="10" s="1"/>
  <c r="N5" i="10" s="1"/>
  <c r="B6" i="10"/>
  <c r="O4" i="10"/>
  <c r="O5" i="10" l="1"/>
  <c r="L6" i="10"/>
  <c r="M6" i="10" s="1"/>
  <c r="N6" i="10" s="1"/>
  <c r="B7" i="10"/>
  <c r="L7" i="10" l="1"/>
  <c r="M7" i="10" s="1"/>
  <c r="N7" i="10" s="1"/>
  <c r="B8" i="10"/>
  <c r="O6" i="10"/>
  <c r="O7" i="10" l="1"/>
  <c r="B9" i="10"/>
  <c r="L8" i="10"/>
  <c r="M8" i="10" l="1"/>
  <c r="N8" i="10" s="1"/>
  <c r="O8" i="10" s="1"/>
  <c r="B10" i="10"/>
  <c r="L9" i="10"/>
  <c r="B11" i="10" l="1"/>
  <c r="L10" i="10"/>
  <c r="M10" i="10" s="1"/>
  <c r="M9" i="10"/>
  <c r="L11" i="10" l="1"/>
  <c r="M11" i="10" s="1"/>
  <c r="N11" i="10" s="1"/>
  <c r="B12" i="10"/>
  <c r="N9" i="10"/>
  <c r="N10" i="10"/>
  <c r="O10" i="10" s="1"/>
  <c r="O11" i="10" l="1"/>
  <c r="O9" i="10"/>
  <c r="B13" i="10"/>
  <c r="L12" i="10"/>
  <c r="M12" i="10" s="1"/>
  <c r="L13" i="10" l="1"/>
  <c r="M13" i="10" s="1"/>
  <c r="N13" i="10" s="1"/>
  <c r="O13" i="10" s="1"/>
  <c r="B14" i="10"/>
  <c r="N12" i="10"/>
  <c r="O12" i="10" s="1"/>
  <c r="L14" i="10" l="1"/>
  <c r="M14" i="10" s="1"/>
  <c r="N14" i="10" s="1"/>
  <c r="B15" i="10"/>
  <c r="O14" i="10" l="1"/>
  <c r="B16" i="10"/>
  <c r="L15" i="10"/>
  <c r="M15" i="10" s="1"/>
  <c r="N15" i="10" s="1"/>
  <c r="O15" i="10" s="1"/>
  <c r="L16" i="10" l="1"/>
  <c r="B17" i="10"/>
  <c r="L17" i="10" l="1"/>
  <c r="B18" i="10"/>
  <c r="M16" i="10"/>
  <c r="N16" i="10" s="1"/>
  <c r="O16" i="10" s="1"/>
  <c r="B19" i="10" l="1"/>
  <c r="L18" i="10"/>
  <c r="M18" i="10" s="1"/>
  <c r="M17" i="10"/>
  <c r="N17" i="10" s="1"/>
  <c r="O17" i="10" s="1"/>
  <c r="N18" i="10" l="1"/>
  <c r="O18" i="10" s="1"/>
  <c r="L19" i="10"/>
  <c r="M19" i="10" s="1"/>
  <c r="B20" i="10"/>
  <c r="N19" i="10" l="1"/>
  <c r="O19" i="10" s="1"/>
  <c r="L20" i="10"/>
  <c r="M20" i="10" s="1"/>
  <c r="N20" i="10" s="1"/>
  <c r="B21" i="10"/>
  <c r="O20" i="10" l="1"/>
  <c r="L21" i="10"/>
  <c r="M21" i="10" s="1"/>
  <c r="N21" i="10" s="1"/>
  <c r="B22" i="10"/>
  <c r="O21" i="10" l="1"/>
  <c r="L22" i="10"/>
  <c r="B23" i="10"/>
  <c r="B24" i="10" l="1"/>
  <c r="L23" i="10"/>
  <c r="M23" i="10" s="1"/>
  <c r="N23" i="10" s="1"/>
  <c r="O23" i="10" s="1"/>
  <c r="M22" i="10"/>
  <c r="N22" i="10" s="1"/>
  <c r="O22" i="10" s="1"/>
  <c r="B25" i="10" l="1"/>
  <c r="L24" i="10"/>
  <c r="M24" i="10" l="1"/>
  <c r="N24" i="10" s="1"/>
  <c r="O24" i="10" s="1"/>
  <c r="L25" i="10"/>
  <c r="M25" i="10" s="1"/>
  <c r="N25" i="10" s="1"/>
  <c r="O25" i="10" s="1"/>
  <c r="B26" i="10"/>
  <c r="B27" i="10" l="1"/>
  <c r="L26" i="10"/>
  <c r="J37" i="9"/>
  <c r="H37" i="9"/>
  <c r="P37" i="9" s="1"/>
  <c r="J36" i="9"/>
  <c r="H36" i="9"/>
  <c r="P36" i="9" s="1"/>
  <c r="J35" i="9"/>
  <c r="H35" i="9"/>
  <c r="J34" i="9"/>
  <c r="H34" i="9"/>
  <c r="J33" i="9"/>
  <c r="H33" i="9"/>
  <c r="J32" i="9"/>
  <c r="H32" i="9"/>
  <c r="J31" i="9"/>
  <c r="H31" i="9"/>
  <c r="J30" i="9"/>
  <c r="H30" i="9"/>
  <c r="P30" i="9" s="1"/>
  <c r="J29" i="9"/>
  <c r="H29" i="9"/>
  <c r="P29" i="9" s="1"/>
  <c r="J28" i="9"/>
  <c r="H28" i="9"/>
  <c r="J27" i="9"/>
  <c r="H27" i="9"/>
  <c r="J26" i="9"/>
  <c r="H26" i="9"/>
  <c r="J25" i="9"/>
  <c r="H25" i="9"/>
  <c r="J24" i="9"/>
  <c r="H24" i="9"/>
  <c r="J23" i="9"/>
  <c r="H23" i="9"/>
  <c r="P23" i="9" s="1"/>
  <c r="J22" i="9"/>
  <c r="H22" i="9"/>
  <c r="P22" i="9" s="1"/>
  <c r="J21" i="9"/>
  <c r="H21" i="9"/>
  <c r="J20" i="9"/>
  <c r="H20" i="9"/>
  <c r="J19" i="9"/>
  <c r="H19" i="9"/>
  <c r="J18" i="9"/>
  <c r="H18" i="9"/>
  <c r="J17" i="9"/>
  <c r="H17" i="9"/>
  <c r="J16" i="9"/>
  <c r="H16" i="9"/>
  <c r="P16" i="9" s="1"/>
  <c r="J15" i="9"/>
  <c r="H15" i="9"/>
  <c r="P15" i="9" s="1"/>
  <c r="J14" i="9"/>
  <c r="H14" i="9"/>
  <c r="J13" i="9"/>
  <c r="H13" i="9"/>
  <c r="J12" i="9"/>
  <c r="H12" i="9"/>
  <c r="J11" i="9"/>
  <c r="H11" i="9"/>
  <c r="J10" i="9"/>
  <c r="H10" i="9"/>
  <c r="J9" i="9"/>
  <c r="H9" i="9"/>
  <c r="P9" i="9" s="1"/>
  <c r="J8" i="9"/>
  <c r="H8" i="9"/>
  <c r="J7" i="9"/>
  <c r="H7" i="9"/>
  <c r="J6" i="9"/>
  <c r="H6" i="9"/>
  <c r="J5" i="9"/>
  <c r="H5" i="9"/>
  <c r="J4" i="9"/>
  <c r="J3" i="9"/>
  <c r="H3" i="9"/>
  <c r="B3" i="9"/>
  <c r="B4" i="9" s="1"/>
  <c r="J2" i="9"/>
  <c r="I2" i="9"/>
  <c r="J37" i="8"/>
  <c r="H37" i="8"/>
  <c r="P37" i="8" s="1"/>
  <c r="J36" i="8"/>
  <c r="H36" i="8"/>
  <c r="P36" i="8" s="1"/>
  <c r="J35" i="8"/>
  <c r="H35" i="8"/>
  <c r="J34" i="8"/>
  <c r="H34" i="8"/>
  <c r="J33" i="8"/>
  <c r="H33" i="8"/>
  <c r="J32" i="8"/>
  <c r="H32" i="8"/>
  <c r="J31" i="8"/>
  <c r="H31" i="8"/>
  <c r="J30" i="8"/>
  <c r="H30" i="8"/>
  <c r="P30" i="8" s="1"/>
  <c r="J29" i="8"/>
  <c r="H29" i="8"/>
  <c r="P29" i="8" s="1"/>
  <c r="J28" i="8"/>
  <c r="H28" i="8"/>
  <c r="J27" i="8"/>
  <c r="H27" i="8"/>
  <c r="J26" i="8"/>
  <c r="H26" i="8"/>
  <c r="J25" i="8"/>
  <c r="H25" i="8"/>
  <c r="J24" i="8"/>
  <c r="H24" i="8"/>
  <c r="J23" i="8"/>
  <c r="H23" i="8"/>
  <c r="P23" i="8" s="1"/>
  <c r="J22" i="8"/>
  <c r="H22" i="8"/>
  <c r="P22" i="8" s="1"/>
  <c r="J21" i="8"/>
  <c r="H21" i="8"/>
  <c r="J20" i="8"/>
  <c r="H20" i="8"/>
  <c r="J19" i="8"/>
  <c r="H19" i="8"/>
  <c r="J18" i="8"/>
  <c r="H18" i="8"/>
  <c r="J17" i="8"/>
  <c r="H17" i="8"/>
  <c r="J16" i="8"/>
  <c r="H16" i="8"/>
  <c r="P16" i="8" s="1"/>
  <c r="J15" i="8"/>
  <c r="H15" i="8"/>
  <c r="P15" i="8" s="1"/>
  <c r="J14" i="8"/>
  <c r="H14" i="8"/>
  <c r="J13" i="8"/>
  <c r="H13" i="8"/>
  <c r="J12" i="8"/>
  <c r="J11" i="8"/>
  <c r="H11" i="8"/>
  <c r="J10" i="8"/>
  <c r="I10" i="8" s="1"/>
  <c r="J9" i="8"/>
  <c r="H9" i="8"/>
  <c r="P9" i="8" s="1"/>
  <c r="J8" i="8"/>
  <c r="H8" i="8"/>
  <c r="P8" i="8" s="1"/>
  <c r="J7" i="8"/>
  <c r="H7" i="8"/>
  <c r="J6" i="8"/>
  <c r="H6" i="8"/>
  <c r="J5" i="8"/>
  <c r="H5" i="8"/>
  <c r="J4" i="8"/>
  <c r="H4" i="8"/>
  <c r="J3" i="8"/>
  <c r="H3" i="8"/>
  <c r="B3" i="8"/>
  <c r="B4" i="8" s="1"/>
  <c r="J2" i="8"/>
  <c r="I2" i="8"/>
  <c r="J37" i="4"/>
  <c r="H37" i="4"/>
  <c r="P37" i="4" s="1"/>
  <c r="J36" i="4"/>
  <c r="H36" i="4"/>
  <c r="P36" i="4" s="1"/>
  <c r="J35" i="4"/>
  <c r="H35" i="4"/>
  <c r="J34" i="4"/>
  <c r="H34" i="4"/>
  <c r="J33" i="4"/>
  <c r="H33" i="4"/>
  <c r="J32" i="4"/>
  <c r="H32" i="4"/>
  <c r="J31" i="4"/>
  <c r="H31" i="4"/>
  <c r="J30" i="4"/>
  <c r="H30" i="4"/>
  <c r="P30" i="4" s="1"/>
  <c r="J29" i="4"/>
  <c r="H29" i="4"/>
  <c r="P29" i="4" s="1"/>
  <c r="J28" i="4"/>
  <c r="H28" i="4"/>
  <c r="J27" i="4"/>
  <c r="H27" i="4"/>
  <c r="J26" i="4"/>
  <c r="H26" i="4"/>
  <c r="J25" i="4"/>
  <c r="H25" i="4"/>
  <c r="J24" i="4"/>
  <c r="H24" i="4"/>
  <c r="J23" i="4"/>
  <c r="H23" i="4"/>
  <c r="P23" i="4" s="1"/>
  <c r="J22" i="4"/>
  <c r="H22" i="4"/>
  <c r="P22" i="4" s="1"/>
  <c r="J21" i="4"/>
  <c r="H21" i="4"/>
  <c r="J20" i="4"/>
  <c r="H20" i="4"/>
  <c r="J19" i="4"/>
  <c r="H19" i="4"/>
  <c r="J18" i="4"/>
  <c r="H18" i="4"/>
  <c r="J17" i="4"/>
  <c r="H17" i="4"/>
  <c r="J16" i="4"/>
  <c r="H16" i="4"/>
  <c r="P16" i="4" s="1"/>
  <c r="J15" i="4"/>
  <c r="H15" i="4"/>
  <c r="P15" i="4" s="1"/>
  <c r="J14" i="4"/>
  <c r="H14" i="4"/>
  <c r="J13" i="4"/>
  <c r="H13" i="4"/>
  <c r="J12" i="4"/>
  <c r="H12" i="4"/>
  <c r="J11" i="4"/>
  <c r="H11" i="4"/>
  <c r="J10" i="4"/>
  <c r="H10" i="4"/>
  <c r="J9" i="4"/>
  <c r="H9" i="4"/>
  <c r="P9" i="4" s="1"/>
  <c r="J8" i="4"/>
  <c r="H8" i="4"/>
  <c r="J7" i="4"/>
  <c r="H7" i="4"/>
  <c r="J6" i="4"/>
  <c r="H6" i="4"/>
  <c r="J5" i="4"/>
  <c r="H5" i="4"/>
  <c r="J4" i="4"/>
  <c r="H4" i="4"/>
  <c r="J3" i="4"/>
  <c r="H3" i="4"/>
  <c r="J2" i="4"/>
  <c r="I2" i="4"/>
  <c r="M26" i="10" l="1"/>
  <c r="N26" i="10" s="1"/>
  <c r="O26" i="10" s="1"/>
  <c r="B28" i="10"/>
  <c r="L27" i="10"/>
  <c r="P8" i="4"/>
  <c r="I16" i="8"/>
  <c r="I32" i="8"/>
  <c r="I36" i="8"/>
  <c r="L3" i="8"/>
  <c r="M3" i="8" s="1"/>
  <c r="I33" i="8"/>
  <c r="I34" i="9"/>
  <c r="I8" i="8"/>
  <c r="I33" i="9"/>
  <c r="I35" i="9"/>
  <c r="I8" i="9"/>
  <c r="I12" i="9"/>
  <c r="I16" i="9"/>
  <c r="I24" i="9"/>
  <c r="I20" i="8"/>
  <c r="I24" i="8"/>
  <c r="I28" i="8"/>
  <c r="I17" i="8"/>
  <c r="I25" i="8"/>
  <c r="I18" i="9"/>
  <c r="I22" i="9"/>
  <c r="I26" i="9"/>
  <c r="I28" i="9"/>
  <c r="I32" i="9"/>
  <c r="I36" i="9"/>
  <c r="I9" i="8"/>
  <c r="I22" i="8"/>
  <c r="I29" i="8"/>
  <c r="I21" i="9"/>
  <c r="I37" i="9"/>
  <c r="I25" i="9"/>
  <c r="I27" i="9"/>
  <c r="I30" i="9"/>
  <c r="I12" i="8"/>
  <c r="I21" i="8"/>
  <c r="I30" i="8"/>
  <c r="I37" i="8"/>
  <c r="I9" i="9"/>
  <c r="I29" i="9"/>
  <c r="I31" i="9"/>
  <c r="I20" i="9"/>
  <c r="I19" i="9"/>
  <c r="I17" i="9"/>
  <c r="I14" i="9"/>
  <c r="I13" i="9"/>
  <c r="I11" i="9"/>
  <c r="I10" i="9"/>
  <c r="I6" i="9"/>
  <c r="I4" i="9"/>
  <c r="I18" i="8"/>
  <c r="I34" i="8"/>
  <c r="J38" i="9"/>
  <c r="K1" i="9" s="1"/>
  <c r="I5" i="9"/>
  <c r="I7" i="9"/>
  <c r="I23" i="9"/>
  <c r="H38" i="9"/>
  <c r="H40" i="9" s="1"/>
  <c r="I3" i="9"/>
  <c r="L3" i="9"/>
  <c r="I26" i="8"/>
  <c r="B5" i="9"/>
  <c r="L4" i="9"/>
  <c r="I15" i="9"/>
  <c r="I35" i="8"/>
  <c r="I13" i="8"/>
  <c r="I14" i="8"/>
  <c r="I6" i="8"/>
  <c r="I4" i="8"/>
  <c r="B5" i="8"/>
  <c r="L4" i="8"/>
  <c r="I3" i="8"/>
  <c r="H38" i="8"/>
  <c r="H40" i="8" s="1"/>
  <c r="J38" i="8"/>
  <c r="K1" i="8" s="1"/>
  <c r="I5" i="8"/>
  <c r="I7" i="8"/>
  <c r="I11" i="8"/>
  <c r="I15" i="8"/>
  <c r="I19" i="8"/>
  <c r="I23" i="8"/>
  <c r="I27" i="8"/>
  <c r="I31" i="8"/>
  <c r="I15" i="4"/>
  <c r="I16" i="4"/>
  <c r="I24" i="4"/>
  <c r="I26" i="4"/>
  <c r="I32" i="4"/>
  <c r="I34" i="4"/>
  <c r="I36" i="4"/>
  <c r="I11" i="4"/>
  <c r="I21" i="4"/>
  <c r="I25" i="4"/>
  <c r="I27" i="4"/>
  <c r="I29" i="4"/>
  <c r="I31" i="4"/>
  <c r="I33" i="4"/>
  <c r="I35" i="4"/>
  <c r="I5" i="4"/>
  <c r="I8" i="4"/>
  <c r="I12" i="4"/>
  <c r="I14" i="4"/>
  <c r="I19" i="4"/>
  <c r="I9" i="4"/>
  <c r="I28" i="4"/>
  <c r="I30" i="4"/>
  <c r="I37" i="4"/>
  <c r="I7" i="4"/>
  <c r="I6" i="4"/>
  <c r="I4" i="4"/>
  <c r="I3" i="4"/>
  <c r="I13" i="4"/>
  <c r="I10" i="4"/>
  <c r="I23" i="4"/>
  <c r="I22" i="4"/>
  <c r="I20" i="4"/>
  <c r="I18" i="4"/>
  <c r="I17" i="4"/>
  <c r="B4" i="4"/>
  <c r="L3" i="4"/>
  <c r="J38" i="4"/>
  <c r="K1" i="4" s="1"/>
  <c r="H38" i="4"/>
  <c r="H40" i="4" s="1"/>
  <c r="B3" i="2"/>
  <c r="J3" i="2"/>
  <c r="H3" i="2"/>
  <c r="B29" i="10" l="1"/>
  <c r="L28" i="10"/>
  <c r="M27" i="10"/>
  <c r="N27" i="10" s="1"/>
  <c r="I38" i="9"/>
  <c r="I40" i="9" s="1"/>
  <c r="M3" i="9"/>
  <c r="N3" i="9" s="1"/>
  <c r="O3" i="9" s="1"/>
  <c r="B6" i="9"/>
  <c r="L5" i="9"/>
  <c r="M5" i="9" s="1"/>
  <c r="M4" i="9"/>
  <c r="N4" i="9" s="1"/>
  <c r="I38" i="8"/>
  <c r="I40" i="8" s="1"/>
  <c r="B6" i="8"/>
  <c r="L5" i="8"/>
  <c r="N3" i="8"/>
  <c r="M4" i="8"/>
  <c r="N4" i="8" s="1"/>
  <c r="I38" i="4"/>
  <c r="I40" i="4" s="1"/>
  <c r="B5" i="4"/>
  <c r="L4" i="4"/>
  <c r="M4" i="4" s="1"/>
  <c r="M3" i="4"/>
  <c r="L3" i="2"/>
  <c r="B1" i="3"/>
  <c r="B14" i="3" s="1"/>
  <c r="J37" i="2"/>
  <c r="H37" i="2"/>
  <c r="P37" i="2" s="1"/>
  <c r="J36" i="2"/>
  <c r="H36" i="2"/>
  <c r="P36" i="2" s="1"/>
  <c r="J35" i="2"/>
  <c r="H35" i="2"/>
  <c r="J34" i="2"/>
  <c r="H34" i="2"/>
  <c r="J33" i="2"/>
  <c r="H33" i="2"/>
  <c r="J32" i="2"/>
  <c r="H32" i="2"/>
  <c r="J31" i="2"/>
  <c r="H31" i="2"/>
  <c r="J30" i="2"/>
  <c r="H30" i="2"/>
  <c r="P30" i="2" s="1"/>
  <c r="J29" i="2"/>
  <c r="H29" i="2"/>
  <c r="P29" i="2" s="1"/>
  <c r="J28" i="2"/>
  <c r="H28" i="2"/>
  <c r="J27" i="2"/>
  <c r="H27" i="2"/>
  <c r="J26" i="2"/>
  <c r="H26" i="2"/>
  <c r="J25" i="2"/>
  <c r="H25" i="2"/>
  <c r="J24" i="2"/>
  <c r="H24" i="2"/>
  <c r="J23" i="2"/>
  <c r="H23" i="2"/>
  <c r="P23" i="2" s="1"/>
  <c r="J22" i="2"/>
  <c r="H22" i="2"/>
  <c r="P22" i="2" s="1"/>
  <c r="J21" i="2"/>
  <c r="H21" i="2"/>
  <c r="J20" i="2"/>
  <c r="H20" i="2"/>
  <c r="J19" i="2"/>
  <c r="H19" i="2"/>
  <c r="J18" i="2"/>
  <c r="H18" i="2"/>
  <c r="J17" i="2"/>
  <c r="H17" i="2"/>
  <c r="J16" i="2"/>
  <c r="H16" i="2"/>
  <c r="P16" i="2" s="1"/>
  <c r="J15" i="2"/>
  <c r="H15" i="2"/>
  <c r="P15" i="2" s="1"/>
  <c r="J14" i="2"/>
  <c r="H14" i="2"/>
  <c r="J13" i="2"/>
  <c r="H13" i="2"/>
  <c r="J12" i="2"/>
  <c r="H12" i="2"/>
  <c r="J11" i="2"/>
  <c r="H11" i="2"/>
  <c r="J10" i="2"/>
  <c r="H10" i="2"/>
  <c r="J9" i="2"/>
  <c r="H9" i="2"/>
  <c r="P9" i="2" s="1"/>
  <c r="J8" i="2"/>
  <c r="H8" i="2"/>
  <c r="P8" i="2" s="1"/>
  <c r="J7" i="2"/>
  <c r="H7" i="2"/>
  <c r="J6" i="2"/>
  <c r="H6" i="2"/>
  <c r="J5" i="2"/>
  <c r="H5" i="2"/>
  <c r="J4" i="2"/>
  <c r="H4" i="2"/>
  <c r="I3" i="2"/>
  <c r="B4" i="2"/>
  <c r="B5" i="2" s="1"/>
  <c r="J2" i="2"/>
  <c r="I2" i="2"/>
  <c r="O27" i="10" l="1"/>
  <c r="M28" i="10"/>
  <c r="N28" i="10" s="1"/>
  <c r="O28" i="10" s="1"/>
  <c r="B30" i="10"/>
  <c r="L29" i="10"/>
  <c r="M29" i="10" s="1"/>
  <c r="N29" i="10" s="1"/>
  <c r="B7" i="9"/>
  <c r="L6" i="9"/>
  <c r="N5" i="9"/>
  <c r="O4" i="9"/>
  <c r="O3" i="8"/>
  <c r="M5" i="8"/>
  <c r="N5" i="8" s="1"/>
  <c r="O4" i="8"/>
  <c r="B7" i="8"/>
  <c r="L6" i="8"/>
  <c r="L5" i="4"/>
  <c r="B6" i="4"/>
  <c r="N4" i="4"/>
  <c r="O4" i="4" s="1"/>
  <c r="N3" i="4"/>
  <c r="I21" i="2"/>
  <c r="I23" i="2"/>
  <c r="I16" i="2"/>
  <c r="I14" i="2"/>
  <c r="I18" i="2"/>
  <c r="I20" i="2"/>
  <c r="I24" i="2"/>
  <c r="I32" i="2"/>
  <c r="I15" i="2"/>
  <c r="I4" i="2"/>
  <c r="I7" i="2"/>
  <c r="I22" i="2"/>
  <c r="I26" i="2"/>
  <c r="I28" i="2"/>
  <c r="I30" i="2"/>
  <c r="I34" i="2"/>
  <c r="I36" i="2"/>
  <c r="I10" i="2"/>
  <c r="I12" i="2"/>
  <c r="I29" i="2"/>
  <c r="I31" i="2"/>
  <c r="I8" i="2"/>
  <c r="J38" i="2"/>
  <c r="K1" i="2" s="1"/>
  <c r="M3" i="2"/>
  <c r="N3" i="2" s="1"/>
  <c r="O3" i="2" s="1"/>
  <c r="I6" i="2"/>
  <c r="I17" i="2"/>
  <c r="I25" i="2"/>
  <c r="I33" i="2"/>
  <c r="I35" i="2"/>
  <c r="I5" i="2"/>
  <c r="I11" i="2"/>
  <c r="I19" i="2"/>
  <c r="I27" i="2"/>
  <c r="I37" i="2"/>
  <c r="B11" i="3"/>
  <c r="B3" i="3"/>
  <c r="B8" i="3" s="1"/>
  <c r="B9" i="3" s="1"/>
  <c r="I9" i="2"/>
  <c r="I13" i="2"/>
  <c r="B6" i="2"/>
  <c r="L5" i="2"/>
  <c r="B12" i="3"/>
  <c r="H38" i="2"/>
  <c r="H40" i="2" s="1"/>
  <c r="B5" i="3"/>
  <c r="B13" i="3"/>
  <c r="L4" i="2"/>
  <c r="M4" i="2" s="1"/>
  <c r="B2" i="3"/>
  <c r="B6" i="3"/>
  <c r="B10" i="3"/>
  <c r="O29" i="10" l="1"/>
  <c r="L30" i="10"/>
  <c r="B31" i="10"/>
  <c r="M6" i="9"/>
  <c r="B8" i="9"/>
  <c r="L7" i="9"/>
  <c r="M7" i="9" s="1"/>
  <c r="O5" i="9"/>
  <c r="M6" i="8"/>
  <c r="B8" i="8"/>
  <c r="L7" i="8"/>
  <c r="O5" i="8"/>
  <c r="M5" i="4"/>
  <c r="N5" i="4" s="1"/>
  <c r="O5" i="4" s="1"/>
  <c r="O3" i="4"/>
  <c r="B7" i="4"/>
  <c r="L6" i="4"/>
  <c r="I38" i="2"/>
  <c r="I40" i="2" s="1"/>
  <c r="B4" i="3"/>
  <c r="N4" i="2"/>
  <c r="O4" i="2" s="1"/>
  <c r="M5" i="2"/>
  <c r="N5" i="2" s="1"/>
  <c r="O5" i="2" s="1"/>
  <c r="B7" i="2"/>
  <c r="L6" i="2"/>
  <c r="M6" i="2" s="1"/>
  <c r="B32" i="10" l="1"/>
  <c r="L31" i="10"/>
  <c r="M30" i="10"/>
  <c r="N30" i="10" s="1"/>
  <c r="O30" i="10" s="1"/>
  <c r="B7" i="3"/>
  <c r="K64" i="10" s="1"/>
  <c r="N6" i="9"/>
  <c r="O6" i="9" s="1"/>
  <c r="N7" i="9"/>
  <c r="O7" i="9" s="1"/>
  <c r="B9" i="9"/>
  <c r="L8" i="9"/>
  <c r="M8" i="9" s="1"/>
  <c r="B9" i="8"/>
  <c r="L8" i="8"/>
  <c r="M7" i="8"/>
  <c r="N6" i="8"/>
  <c r="M6" i="4"/>
  <c r="B8" i="4"/>
  <c r="L7" i="4"/>
  <c r="L7" i="2"/>
  <c r="M7" i="2" s="1"/>
  <c r="B8" i="2"/>
  <c r="N6" i="2"/>
  <c r="O6" i="2" s="1"/>
  <c r="K74" i="4" l="1"/>
  <c r="K76" i="8"/>
  <c r="K78" i="8"/>
  <c r="K75" i="8"/>
  <c r="K77" i="8"/>
  <c r="K79" i="8"/>
  <c r="K74" i="8"/>
  <c r="K73" i="8"/>
  <c r="K74" i="9"/>
  <c r="K75" i="4"/>
  <c r="K77" i="4"/>
  <c r="K79" i="4"/>
  <c r="K73" i="4"/>
  <c r="K76" i="4"/>
  <c r="K78" i="4"/>
  <c r="K76" i="9"/>
  <c r="K79" i="9"/>
  <c r="K78" i="9"/>
  <c r="K75" i="9"/>
  <c r="K77" i="9"/>
  <c r="K73" i="9"/>
  <c r="K61" i="9"/>
  <c r="K76" i="10"/>
  <c r="K78" i="10"/>
  <c r="K75" i="10"/>
  <c r="K77" i="10"/>
  <c r="K79" i="10"/>
  <c r="K74" i="10"/>
  <c r="K73" i="10"/>
  <c r="K61" i="10"/>
  <c r="K63" i="10"/>
  <c r="K65" i="10"/>
  <c r="K60" i="10"/>
  <c r="K62" i="10"/>
  <c r="K59" i="10"/>
  <c r="K59" i="4"/>
  <c r="K60" i="9"/>
  <c r="K63" i="9"/>
  <c r="K65" i="9"/>
  <c r="K62" i="9"/>
  <c r="K64" i="9"/>
  <c r="K59" i="9"/>
  <c r="K65" i="8"/>
  <c r="K61" i="4"/>
  <c r="K63" i="4"/>
  <c r="K65" i="4"/>
  <c r="K60" i="4"/>
  <c r="K62" i="4"/>
  <c r="K60" i="8"/>
  <c r="K64" i="4"/>
  <c r="K64" i="8"/>
  <c r="K62" i="8"/>
  <c r="K61" i="8"/>
  <c r="K63" i="8"/>
  <c r="K59" i="8"/>
  <c r="M31" i="10"/>
  <c r="N31" i="10" s="1"/>
  <c r="O31" i="10" s="1"/>
  <c r="B33" i="10"/>
  <c r="L32" i="10"/>
  <c r="M32" i="10" s="1"/>
  <c r="N32" i="10" s="1"/>
  <c r="O32" i="10" s="1"/>
  <c r="K8" i="8"/>
  <c r="K7" i="8"/>
  <c r="K6" i="8"/>
  <c r="K5" i="8"/>
  <c r="K4" i="8"/>
  <c r="K3" i="8"/>
  <c r="K5" i="9"/>
  <c r="K15" i="10"/>
  <c r="K31" i="10"/>
  <c r="K4" i="10"/>
  <c r="K6" i="2"/>
  <c r="K4" i="4"/>
  <c r="K16" i="10"/>
  <c r="K21" i="10"/>
  <c r="K4" i="9"/>
  <c r="K10" i="10"/>
  <c r="K4" i="2"/>
  <c r="K5" i="4"/>
  <c r="K6" i="4"/>
  <c r="K6" i="9"/>
  <c r="K5" i="10"/>
  <c r="K19" i="10"/>
  <c r="K3" i="10"/>
  <c r="K20" i="10"/>
  <c r="K9" i="10"/>
  <c r="K25" i="10"/>
  <c r="K26" i="10"/>
  <c r="K18" i="10"/>
  <c r="K7" i="2"/>
  <c r="K3" i="2"/>
  <c r="K7" i="4"/>
  <c r="K7" i="9"/>
  <c r="K7" i="10"/>
  <c r="K23" i="10"/>
  <c r="K8" i="10"/>
  <c r="K24" i="10"/>
  <c r="K33" i="10"/>
  <c r="K13" i="10"/>
  <c r="K29" i="10"/>
  <c r="K14" i="10"/>
  <c r="K22" i="10"/>
  <c r="K5" i="2"/>
  <c r="K3" i="4"/>
  <c r="K8" i="9"/>
  <c r="K3" i="9"/>
  <c r="K11" i="10"/>
  <c r="K27" i="10"/>
  <c r="K12" i="10"/>
  <c r="K28" i="10"/>
  <c r="K32" i="10"/>
  <c r="K17" i="10"/>
  <c r="K6" i="10"/>
  <c r="K30" i="10"/>
  <c r="N8" i="9"/>
  <c r="O8" i="9" s="1"/>
  <c r="K9" i="9"/>
  <c r="B10" i="9"/>
  <c r="L9" i="9"/>
  <c r="M8" i="8"/>
  <c r="N8" i="8" s="1"/>
  <c r="N7" i="8"/>
  <c r="O7" i="8" s="1"/>
  <c r="O6" i="8"/>
  <c r="K9" i="8"/>
  <c r="B10" i="8"/>
  <c r="K10" i="8" s="1"/>
  <c r="L9" i="8"/>
  <c r="M9" i="8" s="1"/>
  <c r="N9" i="8" s="1"/>
  <c r="M7" i="4"/>
  <c r="N7" i="4" s="1"/>
  <c r="O7" i="4" s="1"/>
  <c r="K8" i="4"/>
  <c r="L8" i="4"/>
  <c r="B9" i="4"/>
  <c r="N6" i="4"/>
  <c r="B9" i="2"/>
  <c r="L8" i="2"/>
  <c r="M8" i="2" s="1"/>
  <c r="K8" i="2"/>
  <c r="N7" i="2"/>
  <c r="B34" i="10" l="1"/>
  <c r="L33" i="10"/>
  <c r="B11" i="9"/>
  <c r="L10" i="9"/>
  <c r="K10" i="9"/>
  <c r="M9" i="9"/>
  <c r="O8" i="8"/>
  <c r="B11" i="8"/>
  <c r="K11" i="8" s="1"/>
  <c r="L10" i="8"/>
  <c r="O9" i="8"/>
  <c r="M8" i="4"/>
  <c r="N8" i="4" s="1"/>
  <c r="K9" i="4"/>
  <c r="B10" i="4"/>
  <c r="L9" i="4"/>
  <c r="O6" i="4"/>
  <c r="N8" i="2"/>
  <c r="O8" i="2" s="1"/>
  <c r="O7" i="2"/>
  <c r="B10" i="2"/>
  <c r="L9" i="2"/>
  <c r="M9" i="2" s="1"/>
  <c r="K9" i="2"/>
  <c r="M33" i="10" l="1"/>
  <c r="N33" i="10" s="1"/>
  <c r="O33" i="10" s="1"/>
  <c r="L34" i="10"/>
  <c r="B35" i="10"/>
  <c r="K34" i="10"/>
  <c r="M10" i="9"/>
  <c r="B12" i="9"/>
  <c r="L11" i="9"/>
  <c r="M11" i="9" s="1"/>
  <c r="K11" i="9"/>
  <c r="N9" i="9"/>
  <c r="O9" i="9" s="1"/>
  <c r="M10" i="8"/>
  <c r="N10" i="8" s="1"/>
  <c r="O10" i="8" s="1"/>
  <c r="B12" i="8"/>
  <c r="K12" i="8" s="1"/>
  <c r="L11" i="8"/>
  <c r="M9" i="4"/>
  <c r="N9" i="4" s="1"/>
  <c r="O9" i="4" s="1"/>
  <c r="O8" i="4"/>
  <c r="B11" i="4"/>
  <c r="L10" i="4"/>
  <c r="M10" i="4" s="1"/>
  <c r="K10" i="4"/>
  <c r="N9" i="2"/>
  <c r="O9" i="2" s="1"/>
  <c r="B11" i="2"/>
  <c r="L10" i="2"/>
  <c r="M10" i="2" s="1"/>
  <c r="K10" i="2"/>
  <c r="L35" i="10" l="1"/>
  <c r="M35" i="10" s="1"/>
  <c r="K35" i="10"/>
  <c r="B36" i="10"/>
  <c r="M34" i="10"/>
  <c r="N34" i="10" s="1"/>
  <c r="O34" i="10" s="1"/>
  <c r="N10" i="9"/>
  <c r="O10" i="9" s="1"/>
  <c r="N11" i="9"/>
  <c r="O11" i="9" s="1"/>
  <c r="B13" i="9"/>
  <c r="L12" i="9"/>
  <c r="K12" i="9"/>
  <c r="B13" i="8"/>
  <c r="K13" i="8" s="1"/>
  <c r="L12" i="8"/>
  <c r="M12" i="8" s="1"/>
  <c r="M11" i="8"/>
  <c r="N11" i="8" s="1"/>
  <c r="N10" i="4"/>
  <c r="O10" i="4" s="1"/>
  <c r="B12" i="4"/>
  <c r="L11" i="4"/>
  <c r="M11" i="4" s="1"/>
  <c r="N11" i="4" s="1"/>
  <c r="K11" i="4"/>
  <c r="N10" i="2"/>
  <c r="O10" i="2" s="1"/>
  <c r="K11" i="2"/>
  <c r="L11" i="2"/>
  <c r="M11" i="2" s="1"/>
  <c r="N11" i="2" s="1"/>
  <c r="B12" i="2"/>
  <c r="N35" i="10" l="1"/>
  <c r="O35" i="10" s="1"/>
  <c r="L36" i="10"/>
  <c r="M36" i="10" s="1"/>
  <c r="N36" i="10" s="1"/>
  <c r="K36" i="10"/>
  <c r="B37" i="10"/>
  <c r="M12" i="9"/>
  <c r="N12" i="9" s="1"/>
  <c r="O12" i="9" s="1"/>
  <c r="K13" i="9"/>
  <c r="B14" i="9"/>
  <c r="L13" i="9"/>
  <c r="N12" i="8"/>
  <c r="O12" i="8" s="1"/>
  <c r="B14" i="8"/>
  <c r="K14" i="8" s="1"/>
  <c r="L13" i="8"/>
  <c r="O11" i="8"/>
  <c r="O11" i="4"/>
  <c r="K12" i="4"/>
  <c r="B13" i="4"/>
  <c r="L12" i="4"/>
  <c r="M12" i="4" s="1"/>
  <c r="N12" i="4" s="1"/>
  <c r="B13" i="2"/>
  <c r="L12" i="2"/>
  <c r="K12" i="2"/>
  <c r="O11" i="2"/>
  <c r="O36" i="10" l="1"/>
  <c r="K37" i="10"/>
  <c r="K38" i="10" s="1"/>
  <c r="O1" i="10" s="1"/>
  <c r="L37" i="10"/>
  <c r="M13" i="9"/>
  <c r="B15" i="9"/>
  <c r="L14" i="9"/>
  <c r="M14" i="9" s="1"/>
  <c r="K14" i="9"/>
  <c r="M13" i="8"/>
  <c r="B15" i="8"/>
  <c r="K15" i="8" s="1"/>
  <c r="L14" i="8"/>
  <c r="M14" i="8" s="1"/>
  <c r="B14" i="4"/>
  <c r="L13" i="4"/>
  <c r="K13" i="4"/>
  <c r="O12" i="4"/>
  <c r="B14" i="2"/>
  <c r="L13" i="2"/>
  <c r="K13" i="2"/>
  <c r="M12" i="2"/>
  <c r="N12" i="2" s="1"/>
  <c r="L38" i="10" l="1"/>
  <c r="L40" i="10" s="1"/>
  <c r="M37" i="10"/>
  <c r="N14" i="9"/>
  <c r="O14" i="9" s="1"/>
  <c r="N13" i="9"/>
  <c r="O13" i="9" s="1"/>
  <c r="B16" i="9"/>
  <c r="L15" i="9"/>
  <c r="M15" i="9" s="1"/>
  <c r="K15" i="9"/>
  <c r="N13" i="8"/>
  <c r="O13" i="8" s="1"/>
  <c r="N14" i="8"/>
  <c r="O14" i="8" s="1"/>
  <c r="B16" i="8"/>
  <c r="K16" i="8" s="1"/>
  <c r="L15" i="8"/>
  <c r="M15" i="8" s="1"/>
  <c r="N15" i="8" s="1"/>
  <c r="M13" i="4"/>
  <c r="N13" i="4" s="1"/>
  <c r="B15" i="4"/>
  <c r="L14" i="4"/>
  <c r="M14" i="4" s="1"/>
  <c r="K14" i="4"/>
  <c r="B15" i="2"/>
  <c r="L14" i="2"/>
  <c r="M14" i="2" s="1"/>
  <c r="K14" i="2"/>
  <c r="M13" i="2"/>
  <c r="O12" i="2"/>
  <c r="N37" i="10" l="1"/>
  <c r="N38" i="10" s="1"/>
  <c r="D1" i="10" s="1"/>
  <c r="M38" i="10"/>
  <c r="N15" i="9"/>
  <c r="O15" i="9" s="1"/>
  <c r="B17" i="9"/>
  <c r="L16" i="9"/>
  <c r="M16" i="9" s="1"/>
  <c r="K16" i="9"/>
  <c r="O15" i="8"/>
  <c r="B17" i="8"/>
  <c r="K17" i="8" s="1"/>
  <c r="L16" i="8"/>
  <c r="M16" i="8" s="1"/>
  <c r="N14" i="4"/>
  <c r="O14" i="4" s="1"/>
  <c r="B16" i="4"/>
  <c r="L15" i="4"/>
  <c r="M15" i="4" s="1"/>
  <c r="K15" i="4"/>
  <c r="O13" i="4"/>
  <c r="N13" i="2"/>
  <c r="O13" i="2" s="1"/>
  <c r="N14" i="2"/>
  <c r="O14" i="2" s="1"/>
  <c r="K15" i="2"/>
  <c r="L15" i="2"/>
  <c r="B16" i="2"/>
  <c r="O37" i="10" l="1"/>
  <c r="O38" i="10" s="1"/>
  <c r="N16" i="9"/>
  <c r="O16" i="9" s="1"/>
  <c r="K17" i="9"/>
  <c r="L17" i="9"/>
  <c r="B18" i="9"/>
  <c r="N16" i="8"/>
  <c r="O16" i="8" s="1"/>
  <c r="B18" i="8"/>
  <c r="K18" i="8" s="1"/>
  <c r="L17" i="8"/>
  <c r="M17" i="8" s="1"/>
  <c r="N15" i="4"/>
  <c r="O15" i="4" s="1"/>
  <c r="K16" i="4"/>
  <c r="B17" i="4"/>
  <c r="L16" i="4"/>
  <c r="M16" i="4" s="1"/>
  <c r="B17" i="2"/>
  <c r="L16" i="2"/>
  <c r="M16" i="2" s="1"/>
  <c r="N16" i="2" s="1"/>
  <c r="K16" i="2"/>
  <c r="M15" i="2"/>
  <c r="N15" i="2" s="1"/>
  <c r="O15" i="2" s="1"/>
  <c r="G1" i="10" l="1"/>
  <c r="M40" i="10"/>
  <c r="M17" i="9"/>
  <c r="B19" i="9"/>
  <c r="L18" i="9"/>
  <c r="M18" i="9" s="1"/>
  <c r="K18" i="9"/>
  <c r="N17" i="8"/>
  <c r="O17" i="8" s="1"/>
  <c r="B19" i="8"/>
  <c r="K19" i="8" s="1"/>
  <c r="L18" i="8"/>
  <c r="N16" i="4"/>
  <c r="O16" i="4" s="1"/>
  <c r="K17" i="4"/>
  <c r="B18" i="4"/>
  <c r="L17" i="4"/>
  <c r="O16" i="2"/>
  <c r="B18" i="2"/>
  <c r="L17" i="2"/>
  <c r="K17" i="2"/>
  <c r="N17" i="9" l="1"/>
  <c r="O17" i="9" s="1"/>
  <c r="N18" i="9"/>
  <c r="O18" i="9" s="1"/>
  <c r="B20" i="9"/>
  <c r="L19" i="9"/>
  <c r="M19" i="9" s="1"/>
  <c r="K19" i="9"/>
  <c r="M18" i="8"/>
  <c r="N18" i="8" s="1"/>
  <c r="O18" i="8" s="1"/>
  <c r="B20" i="8"/>
  <c r="K20" i="8" s="1"/>
  <c r="L19" i="8"/>
  <c r="M17" i="4"/>
  <c r="B19" i="4"/>
  <c r="L18" i="4"/>
  <c r="M18" i="4" s="1"/>
  <c r="N18" i="4" s="1"/>
  <c r="K18" i="4"/>
  <c r="B19" i="2"/>
  <c r="L18" i="2"/>
  <c r="K18" i="2"/>
  <c r="M17" i="2"/>
  <c r="N19" i="9" l="1"/>
  <c r="O19" i="9" s="1"/>
  <c r="B21" i="9"/>
  <c r="L20" i="9"/>
  <c r="M20" i="9" s="1"/>
  <c r="K20" i="9"/>
  <c r="B21" i="8"/>
  <c r="K21" i="8" s="1"/>
  <c r="L20" i="8"/>
  <c r="M20" i="8" s="1"/>
  <c r="M19" i="8"/>
  <c r="B20" i="4"/>
  <c r="L19" i="4"/>
  <c r="M19" i="4" s="1"/>
  <c r="K19" i="4"/>
  <c r="O18" i="4"/>
  <c r="N17" i="4"/>
  <c r="O17" i="4" s="1"/>
  <c r="N17" i="2"/>
  <c r="O17" i="2" s="1"/>
  <c r="M18" i="2"/>
  <c r="N18" i="2" s="1"/>
  <c r="K19" i="2"/>
  <c r="B20" i="2"/>
  <c r="L19" i="2"/>
  <c r="N20" i="9" l="1"/>
  <c r="O20" i="9" s="1"/>
  <c r="K21" i="9"/>
  <c r="L21" i="9"/>
  <c r="B22" i="9"/>
  <c r="N20" i="8"/>
  <c r="O20" i="8" s="1"/>
  <c r="B22" i="8"/>
  <c r="K22" i="8" s="1"/>
  <c r="L21" i="8"/>
  <c r="N19" i="8"/>
  <c r="O19" i="8" s="1"/>
  <c r="N19" i="4"/>
  <c r="O19" i="4" s="1"/>
  <c r="K20" i="4"/>
  <c r="L20" i="4"/>
  <c r="M20" i="4" s="1"/>
  <c r="B21" i="4"/>
  <c r="B21" i="2"/>
  <c r="L20" i="2"/>
  <c r="M20" i="2" s="1"/>
  <c r="N20" i="2" s="1"/>
  <c r="K20" i="2"/>
  <c r="M19" i="2"/>
  <c r="N19" i="2" s="1"/>
  <c r="O19" i="2" s="1"/>
  <c r="O18" i="2"/>
  <c r="B23" i="9" l="1"/>
  <c r="L22" i="9"/>
  <c r="M22" i="9" s="1"/>
  <c r="K22" i="9"/>
  <c r="M21" i="9"/>
  <c r="N21" i="9" s="1"/>
  <c r="M21" i="8"/>
  <c r="B23" i="8"/>
  <c r="K23" i="8" s="1"/>
  <c r="L22" i="8"/>
  <c r="N20" i="4"/>
  <c r="O20" i="4" s="1"/>
  <c r="K21" i="4"/>
  <c r="B22" i="4"/>
  <c r="L21" i="4"/>
  <c r="M21" i="4" s="1"/>
  <c r="O20" i="2"/>
  <c r="B22" i="2"/>
  <c r="L21" i="2"/>
  <c r="K21" i="2"/>
  <c r="N22" i="9" l="1"/>
  <c r="O22" i="9" s="1"/>
  <c r="O21" i="9"/>
  <c r="B24" i="9"/>
  <c r="L23" i="9"/>
  <c r="K23" i="9"/>
  <c r="M22" i="8"/>
  <c r="B24" i="8"/>
  <c r="K24" i="8" s="1"/>
  <c r="L23" i="8"/>
  <c r="M23" i="8" s="1"/>
  <c r="N23" i="8" s="1"/>
  <c r="N21" i="8"/>
  <c r="O21" i="8" s="1"/>
  <c r="N21" i="4"/>
  <c r="O21" i="4" s="1"/>
  <c r="B23" i="4"/>
  <c r="L22" i="4"/>
  <c r="K22" i="4"/>
  <c r="M21" i="2"/>
  <c r="N21" i="2" s="1"/>
  <c r="O21" i="2" s="1"/>
  <c r="B23" i="2"/>
  <c r="L22" i="2"/>
  <c r="M22" i="2" s="1"/>
  <c r="N22" i="2" s="1"/>
  <c r="O22" i="2" s="1"/>
  <c r="K22" i="2"/>
  <c r="B25" i="9" l="1"/>
  <c r="L24" i="9"/>
  <c r="M24" i="9" s="1"/>
  <c r="K24" i="9"/>
  <c r="M23" i="9"/>
  <c r="N22" i="8"/>
  <c r="O22" i="8" s="1"/>
  <c r="O23" i="8"/>
  <c r="B25" i="8"/>
  <c r="K25" i="8" s="1"/>
  <c r="L24" i="8"/>
  <c r="B24" i="4"/>
  <c r="L23" i="4"/>
  <c r="M23" i="4" s="1"/>
  <c r="K23" i="4"/>
  <c r="M22" i="4"/>
  <c r="K23" i="2"/>
  <c r="B24" i="2"/>
  <c r="L23" i="2"/>
  <c r="N24" i="9" l="1"/>
  <c r="O24" i="9" s="1"/>
  <c r="K25" i="9"/>
  <c r="B26" i="9"/>
  <c r="L25" i="9"/>
  <c r="N23" i="9"/>
  <c r="O23" i="9" s="1"/>
  <c r="M24" i="8"/>
  <c r="N24" i="8" s="1"/>
  <c r="O24" i="8" s="1"/>
  <c r="B26" i="8"/>
  <c r="K26" i="8" s="1"/>
  <c r="L25" i="8"/>
  <c r="M25" i="8" s="1"/>
  <c r="N22" i="4"/>
  <c r="O22" i="4" s="1"/>
  <c r="N23" i="4"/>
  <c r="O23" i="4" s="1"/>
  <c r="K24" i="4"/>
  <c r="B25" i="4"/>
  <c r="L24" i="4"/>
  <c r="M24" i="4" s="1"/>
  <c r="K24" i="2"/>
  <c r="B25" i="2"/>
  <c r="L24" i="2"/>
  <c r="M24" i="2" s="1"/>
  <c r="M23" i="2"/>
  <c r="M25" i="9" l="1"/>
  <c r="B27" i="9"/>
  <c r="L26" i="9"/>
  <c r="K26" i="9"/>
  <c r="N25" i="8"/>
  <c r="O25" i="8" s="1"/>
  <c r="B27" i="8"/>
  <c r="K27" i="8" s="1"/>
  <c r="L26" i="8"/>
  <c r="N24" i="4"/>
  <c r="O24" i="4" s="1"/>
  <c r="K25" i="4"/>
  <c r="B26" i="4"/>
  <c r="L25" i="4"/>
  <c r="B26" i="2"/>
  <c r="L25" i="2"/>
  <c r="K25" i="2"/>
  <c r="N24" i="2"/>
  <c r="O24" i="2" s="1"/>
  <c r="N23" i="2"/>
  <c r="O23" i="2" s="1"/>
  <c r="M26" i="9" l="1"/>
  <c r="N26" i="9" s="1"/>
  <c r="B28" i="9"/>
  <c r="L27" i="9"/>
  <c r="M27" i="9" s="1"/>
  <c r="N27" i="9" s="1"/>
  <c r="O27" i="9" s="1"/>
  <c r="K27" i="9"/>
  <c r="N25" i="9"/>
  <c r="O25" i="9" s="1"/>
  <c r="M26" i="8"/>
  <c r="N26" i="8" s="1"/>
  <c r="B28" i="8"/>
  <c r="K28" i="8" s="1"/>
  <c r="L27" i="8"/>
  <c r="M25" i="4"/>
  <c r="B27" i="4"/>
  <c r="L26" i="4"/>
  <c r="M26" i="4" s="1"/>
  <c r="K26" i="4"/>
  <c r="B27" i="2"/>
  <c r="L26" i="2"/>
  <c r="M26" i="2" s="1"/>
  <c r="K26" i="2"/>
  <c r="M25" i="2"/>
  <c r="N25" i="2" s="1"/>
  <c r="O25" i="2" s="1"/>
  <c r="O26" i="9" l="1"/>
  <c r="B29" i="9"/>
  <c r="L28" i="9"/>
  <c r="M28" i="9" s="1"/>
  <c r="N28" i="9" s="1"/>
  <c r="K28" i="9"/>
  <c r="O26" i="8"/>
  <c r="B29" i="8"/>
  <c r="K29" i="8" s="1"/>
  <c r="L28" i="8"/>
  <c r="M28" i="8" s="1"/>
  <c r="M27" i="8"/>
  <c r="N26" i="4"/>
  <c r="O26" i="4" s="1"/>
  <c r="B28" i="4"/>
  <c r="L27" i="4"/>
  <c r="M27" i="4" s="1"/>
  <c r="N27" i="4" s="1"/>
  <c r="K27" i="4"/>
  <c r="N25" i="4"/>
  <c r="O25" i="4" s="1"/>
  <c r="N26" i="2"/>
  <c r="O26" i="2" s="1"/>
  <c r="K27" i="2"/>
  <c r="B28" i="2"/>
  <c r="L27" i="2"/>
  <c r="M27" i="2" s="1"/>
  <c r="O28" i="9" l="1"/>
  <c r="K29" i="9"/>
  <c r="B30" i="9"/>
  <c r="L29" i="9"/>
  <c r="M29" i="9" s="1"/>
  <c r="N28" i="8"/>
  <c r="O28" i="8" s="1"/>
  <c r="B30" i="8"/>
  <c r="K30" i="8" s="1"/>
  <c r="L29" i="8"/>
  <c r="N27" i="8"/>
  <c r="O27" i="8" s="1"/>
  <c r="O27" i="4"/>
  <c r="K28" i="4"/>
  <c r="B29" i="4"/>
  <c r="L28" i="4"/>
  <c r="M28" i="4" s="1"/>
  <c r="N27" i="2"/>
  <c r="O27" i="2" s="1"/>
  <c r="K28" i="2"/>
  <c r="B29" i="2"/>
  <c r="L28" i="2"/>
  <c r="M28" i="2" s="1"/>
  <c r="N29" i="9" l="1"/>
  <c r="O29" i="9" s="1"/>
  <c r="K30" i="9"/>
  <c r="B31" i="9"/>
  <c r="L30" i="9"/>
  <c r="B31" i="8"/>
  <c r="K31" i="8" s="1"/>
  <c r="L30" i="8"/>
  <c r="M29" i="8"/>
  <c r="K29" i="4"/>
  <c r="B30" i="4"/>
  <c r="L29" i="4"/>
  <c r="M29" i="4" s="1"/>
  <c r="N28" i="4"/>
  <c r="O28" i="4" s="1"/>
  <c r="B30" i="2"/>
  <c r="L29" i="2"/>
  <c r="K29" i="2"/>
  <c r="N28" i="2"/>
  <c r="O28" i="2" s="1"/>
  <c r="M30" i="9" l="1"/>
  <c r="N30" i="9" s="1"/>
  <c r="B32" i="9"/>
  <c r="L31" i="9"/>
  <c r="M31" i="9" s="1"/>
  <c r="K31" i="9"/>
  <c r="M30" i="8"/>
  <c r="N30" i="8" s="1"/>
  <c r="O30" i="8" s="1"/>
  <c r="B32" i="8"/>
  <c r="K32" i="8" s="1"/>
  <c r="L31" i="8"/>
  <c r="N29" i="8"/>
  <c r="O29" i="8" s="1"/>
  <c r="N29" i="4"/>
  <c r="O29" i="4" s="1"/>
  <c r="B31" i="4"/>
  <c r="L30" i="4"/>
  <c r="M30" i="4" s="1"/>
  <c r="K30" i="4"/>
  <c r="M29" i="2"/>
  <c r="B31" i="2"/>
  <c r="L30" i="2"/>
  <c r="K30" i="2"/>
  <c r="N31" i="9" l="1"/>
  <c r="O31" i="9" s="1"/>
  <c r="O30" i="9"/>
  <c r="B33" i="9"/>
  <c r="L32" i="9"/>
  <c r="M32" i="9" s="1"/>
  <c r="K32" i="9"/>
  <c r="B33" i="8"/>
  <c r="K33" i="8" s="1"/>
  <c r="L32" i="8"/>
  <c r="M32" i="8" s="1"/>
  <c r="M31" i="8"/>
  <c r="N30" i="4"/>
  <c r="O30" i="4" s="1"/>
  <c r="B32" i="4"/>
  <c r="L31" i="4"/>
  <c r="K31" i="4"/>
  <c r="M30" i="2"/>
  <c r="N30" i="2" s="1"/>
  <c r="O30" i="2" s="1"/>
  <c r="N29" i="2"/>
  <c r="O29" i="2" s="1"/>
  <c r="K31" i="2"/>
  <c r="B32" i="2"/>
  <c r="L31" i="2"/>
  <c r="M31" i="2" s="1"/>
  <c r="N32" i="9" l="1"/>
  <c r="O32" i="9" s="1"/>
  <c r="K33" i="9"/>
  <c r="B34" i="9"/>
  <c r="L33" i="9"/>
  <c r="N31" i="8"/>
  <c r="O31" i="8" s="1"/>
  <c r="N32" i="8"/>
  <c r="O32" i="8" s="1"/>
  <c r="B34" i="8"/>
  <c r="K34" i="8" s="1"/>
  <c r="L33" i="8"/>
  <c r="M31" i="4"/>
  <c r="N31" i="4" s="1"/>
  <c r="O31" i="4" s="1"/>
  <c r="K32" i="4"/>
  <c r="L32" i="4"/>
  <c r="B33" i="4"/>
  <c r="N31" i="2"/>
  <c r="O31" i="2" s="1"/>
  <c r="B33" i="2"/>
  <c r="L32" i="2"/>
  <c r="M32" i="2" s="1"/>
  <c r="K32" i="2"/>
  <c r="B35" i="9" l="1"/>
  <c r="L34" i="9"/>
  <c r="M34" i="9" s="1"/>
  <c r="K34" i="9"/>
  <c r="M33" i="9"/>
  <c r="N33" i="9" s="1"/>
  <c r="O33" i="9" s="1"/>
  <c r="B35" i="8"/>
  <c r="K35" i="8" s="1"/>
  <c r="L34" i="8"/>
  <c r="M34" i="8" s="1"/>
  <c r="N34" i="8" s="1"/>
  <c r="M33" i="8"/>
  <c r="N33" i="8" s="1"/>
  <c r="O33" i="8" s="1"/>
  <c r="K33" i="4"/>
  <c r="B34" i="4"/>
  <c r="L33" i="4"/>
  <c r="M33" i="4" s="1"/>
  <c r="M32" i="4"/>
  <c r="N32" i="4" s="1"/>
  <c r="N32" i="2"/>
  <c r="O32" i="2" s="1"/>
  <c r="B34" i="2"/>
  <c r="L33" i="2"/>
  <c r="M33" i="2" s="1"/>
  <c r="N33" i="2" s="1"/>
  <c r="K33" i="2"/>
  <c r="N34" i="9" l="1"/>
  <c r="O34" i="9" s="1"/>
  <c r="B36" i="9"/>
  <c r="L35" i="9"/>
  <c r="M35" i="9" s="1"/>
  <c r="N35" i="9" s="1"/>
  <c r="K35" i="9"/>
  <c r="B36" i="8"/>
  <c r="K36" i="8" s="1"/>
  <c r="L35" i="8"/>
  <c r="M35" i="8" s="1"/>
  <c r="O34" i="8"/>
  <c r="B35" i="4"/>
  <c r="L34" i="4"/>
  <c r="K34" i="4"/>
  <c r="N33" i="4"/>
  <c r="O33" i="4" s="1"/>
  <c r="O32" i="4"/>
  <c r="B35" i="2"/>
  <c r="L34" i="2"/>
  <c r="M34" i="2" s="1"/>
  <c r="K34" i="2"/>
  <c r="O33" i="2"/>
  <c r="B37" i="9" l="1"/>
  <c r="L36" i="9"/>
  <c r="M36" i="9" s="1"/>
  <c r="K36" i="9"/>
  <c r="O35" i="9"/>
  <c r="N35" i="8"/>
  <c r="O35" i="8" s="1"/>
  <c r="B37" i="8"/>
  <c r="K37" i="8" s="1"/>
  <c r="K38" i="8" s="1"/>
  <c r="L36" i="8"/>
  <c r="M36" i="8" s="1"/>
  <c r="M34" i="4"/>
  <c r="N34" i="4" s="1"/>
  <c r="O34" i="4" s="1"/>
  <c r="B36" i="4"/>
  <c r="L35" i="4"/>
  <c r="M35" i="4" s="1"/>
  <c r="K35" i="4"/>
  <c r="N34" i="2"/>
  <c r="O34" i="2" s="1"/>
  <c r="K35" i="2"/>
  <c r="B36" i="2"/>
  <c r="L35" i="2"/>
  <c r="N36" i="9" l="1"/>
  <c r="O36" i="9" s="1"/>
  <c r="K37" i="9"/>
  <c r="L37" i="9"/>
  <c r="L38" i="9" s="1"/>
  <c r="L40" i="9" s="1"/>
  <c r="N36" i="8"/>
  <c r="O36" i="8" s="1"/>
  <c r="O1" i="8"/>
  <c r="L37" i="8"/>
  <c r="L38" i="8" s="1"/>
  <c r="L40" i="8" s="1"/>
  <c r="N35" i="4"/>
  <c r="O35" i="4" s="1"/>
  <c r="K36" i="4"/>
  <c r="B37" i="4"/>
  <c r="L36" i="4"/>
  <c r="K36" i="2"/>
  <c r="B37" i="2"/>
  <c r="L36" i="2"/>
  <c r="M35" i="2"/>
  <c r="N35" i="2" s="1"/>
  <c r="K38" i="9" l="1"/>
  <c r="O1" i="9" s="1"/>
  <c r="M37" i="9"/>
  <c r="M38" i="9" s="1"/>
  <c r="M37" i="8"/>
  <c r="M38" i="8" s="1"/>
  <c r="L37" i="4"/>
  <c r="L38" i="4" s="1"/>
  <c r="L40" i="4" s="1"/>
  <c r="K37" i="4"/>
  <c r="M36" i="4"/>
  <c r="N36" i="4" s="1"/>
  <c r="M36" i="2"/>
  <c r="N36" i="2" s="1"/>
  <c r="O36" i="2" s="1"/>
  <c r="L37" i="2"/>
  <c r="L38" i="2" s="1"/>
  <c r="L40" i="2" s="1"/>
  <c r="K37" i="2"/>
  <c r="O35" i="2"/>
  <c r="K38" i="2" l="1"/>
  <c r="O1" i="2" s="1"/>
  <c r="K38" i="4"/>
  <c r="O1" i="4" s="1"/>
  <c r="N37" i="9"/>
  <c r="N38" i="9" s="1"/>
  <c r="D1" i="9" s="1"/>
  <c r="N37" i="8"/>
  <c r="O36" i="4"/>
  <c r="M37" i="4"/>
  <c r="M38" i="4" s="1"/>
  <c r="M37" i="2"/>
  <c r="O37" i="9" l="1"/>
  <c r="O38" i="9" s="1"/>
  <c r="G1" i="9" s="1"/>
  <c r="N38" i="8"/>
  <c r="D1" i="8" s="1"/>
  <c r="O37" i="8"/>
  <c r="O38" i="8" s="1"/>
  <c r="G1" i="8" s="1"/>
  <c r="N37" i="4"/>
  <c r="N38" i="4" s="1"/>
  <c r="D1" i="4" s="1"/>
  <c r="M38" i="2"/>
  <c r="N37" i="2"/>
  <c r="N38" i="2" s="1"/>
  <c r="D1" i="2" s="1"/>
  <c r="M40" i="9" l="1"/>
  <c r="M40" i="8"/>
  <c r="O37" i="4"/>
  <c r="O38" i="4" s="1"/>
  <c r="G1" i="4" s="1"/>
  <c r="O37" i="2"/>
  <c r="O38" i="2" s="1"/>
  <c r="G1" i="2" s="1"/>
  <c r="M40" i="4" l="1"/>
  <c r="M40" i="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PB</author>
  </authors>
  <commentList>
    <comment ref="A2" authorId="0" shapeId="0" xr:uid="{00000000-0006-0000-0000-000001000000}">
      <text>
        <r>
          <rPr>
            <b/>
            <sz val="16"/>
            <color indexed="53"/>
            <rFont val="Calibri"/>
            <family val="2"/>
            <scheme val="minor"/>
          </rPr>
          <t>Seules les cellules vertes sont à renseigner.</t>
        </r>
      </text>
    </comment>
    <comment ref="D2" authorId="0" shapeId="0" xr:uid="{00000000-0006-0000-0000-000002000000}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2" authorId="0" shapeId="0" xr:uid="{00000000-0006-0000-0000-000003000000}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PB</author>
  </authors>
  <commentList>
    <comment ref="A2" authorId="0" shapeId="0" xr:uid="{00000000-0006-0000-0700-000001000000}">
      <text>
        <r>
          <rPr>
            <b/>
            <sz val="16"/>
            <color indexed="53"/>
            <rFont val="Calibri"/>
            <family val="2"/>
            <scheme val="minor"/>
          </rPr>
          <t>Seules les cellules vertes sont à renseigner.</t>
        </r>
      </text>
    </comment>
    <comment ref="D2" authorId="0" shapeId="0" xr:uid="{00000000-0006-0000-0700-000002000000}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2" authorId="0" shapeId="0" xr:uid="{00000000-0006-0000-0700-000003000000}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  <comment ref="D58" authorId="0" shapeId="0" xr:uid="{9355452F-157D-49EA-8BF4-AC3FF3E5097B}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58" authorId="0" shapeId="0" xr:uid="{819CFA46-DAA6-405B-9ED1-E0979659F301}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  <comment ref="D72" authorId="0" shapeId="0" xr:uid="{E6A6F2ED-517B-4010-8CF1-37C39B8EB6F7}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72" authorId="0" shapeId="0" xr:uid="{A8F87600-6862-4DAD-B168-BC4F93E2963D}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PB</author>
  </authors>
  <commentList>
    <comment ref="A2" authorId="0" shapeId="0" xr:uid="{00000000-0006-0000-0600-000001000000}">
      <text>
        <r>
          <rPr>
            <b/>
            <sz val="16"/>
            <color indexed="53"/>
            <rFont val="Calibri"/>
            <family val="2"/>
            <scheme val="minor"/>
          </rPr>
          <t>Seules les cellules vertes sont à renseigner.</t>
        </r>
      </text>
    </comment>
    <comment ref="D2" authorId="0" shapeId="0" xr:uid="{00000000-0006-0000-0600-000002000000}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2" authorId="0" shapeId="0" xr:uid="{00000000-0006-0000-0600-000003000000}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  <comment ref="D58" authorId="0" shapeId="0" xr:uid="{52C2673F-5CAC-4737-95FF-7E2168974ED3}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58" authorId="0" shapeId="0" xr:uid="{322DE198-7CF4-4361-8440-EDD9CDF94F1A}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  <comment ref="D72" authorId="0" shapeId="0" xr:uid="{E0AA036C-0879-4B8E-A5E7-3FA35F32F410}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72" authorId="0" shapeId="0" xr:uid="{4B3033A1-8C6A-4171-913B-699B958AD958}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</commentList>
</comments>
</file>

<file path=xl/comments4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PB</author>
  </authors>
  <commentList>
    <comment ref="A2" authorId="0" shapeId="0" xr:uid="{00000000-0006-0000-0100-000001000000}">
      <text>
        <r>
          <rPr>
            <b/>
            <sz val="16"/>
            <color indexed="53"/>
            <rFont val="Calibri"/>
            <family val="2"/>
            <scheme val="minor"/>
          </rPr>
          <t>Seules les cellules vertes sont à renseigner.</t>
        </r>
      </text>
    </comment>
    <comment ref="D2" authorId="0" shapeId="0" xr:uid="{00000000-0006-0000-0100-000002000000}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2" authorId="0" shapeId="0" xr:uid="{00000000-0006-0000-0100-000003000000}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  <comment ref="D58" authorId="0" shapeId="0" xr:uid="{5E298B55-20C5-47E8-A4DB-63F88D43C4DC}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58" authorId="0" shapeId="0" xr:uid="{E76A8435-282E-4B23-B432-38A4C332982D}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  <comment ref="D72" authorId="0" shapeId="0" xr:uid="{8170435E-DD45-4621-B773-8C465077E71E}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72" authorId="0" shapeId="0" xr:uid="{33A9E475-5BD5-494A-A208-FE6AB6DA9427}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</commentList>
</comments>
</file>

<file path=xl/comments5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PB</author>
  </authors>
  <commentList>
    <comment ref="A2" authorId="0" shapeId="0" xr:uid="{00000000-0006-0000-0500-000001000000}">
      <text>
        <r>
          <rPr>
            <b/>
            <sz val="16"/>
            <color indexed="53"/>
            <rFont val="Calibri"/>
            <family val="2"/>
            <scheme val="minor"/>
          </rPr>
          <t>Seules les cellules vertes sont à renseigner.</t>
        </r>
      </text>
    </comment>
    <comment ref="D2" authorId="0" shapeId="0" xr:uid="{00000000-0006-0000-0500-000002000000}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2" authorId="0" shapeId="0" xr:uid="{00000000-0006-0000-0500-000003000000}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  <comment ref="D58" authorId="0" shapeId="0" xr:uid="{842671C5-F03E-4B3A-B07D-8C48A713F0A1}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58" authorId="0" shapeId="0" xr:uid="{4148C77A-DF6A-4511-A576-210F83F4B13E}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  <comment ref="D72" authorId="0" shapeId="0" xr:uid="{28C09DD9-0DC4-4615-A236-3598EFD9FB36}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72" authorId="0" shapeId="0" xr:uid="{BBA9EEEA-F2D2-4B63-943F-E6E4261513DF}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</commentList>
</comments>
</file>

<file path=xl/comments6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PCSE1</author>
  </authors>
  <commentList>
    <comment ref="F3" authorId="0" shapeId="0" xr:uid="{00000000-0006-0000-0C00-000001000000}">
      <text>
        <r>
          <rPr>
            <b/>
            <sz val="9"/>
            <color indexed="81"/>
            <rFont val="Tahoma"/>
            <family val="2"/>
          </rPr>
          <t>Dans la feuille "BRICE" dans la colonne P, les cellules sur les lignes samedis, et dimanches affichent ASTREINTE si la cellule en H contient des heures.
____
Ici je fais apparaitre les jours de la colonne B sur la feuille brice, coorespondant a une ASTREINTE en P</t>
        </r>
      </text>
    </comment>
    <comment ref="G3" authorId="0" shapeId="0" xr:uid="{00000000-0006-0000-0C00-000002000000}">
      <text>
        <r>
          <rPr>
            <b/>
            <sz val="9"/>
            <color indexed="81"/>
            <rFont val="Tahoma"/>
            <family val="2"/>
          </rPr>
          <t>Ici j'essai de multiplier le nombre de valeurs en G3, par 40€</t>
        </r>
      </text>
    </comment>
    <comment ref="H3" authorId="0" shapeId="0" xr:uid="{00000000-0006-0000-0C00-000003000000}">
      <text>
        <r>
          <rPr>
            <b/>
            <sz val="9"/>
            <color indexed="81"/>
            <rFont val="Tahoma"/>
            <charset val="1"/>
          </rPr>
          <t>Ici comme pour l'astreinte, j'aimerai inserer sur mes feuilles une colonne pour indiquer " C " ou " A " pour congé ou absence et que ca le reporte ici</t>
        </r>
      </text>
    </comment>
  </commentList>
</comments>
</file>

<file path=xl/sharedStrings.xml><?xml version="1.0" encoding="utf-8"?>
<sst xmlns="http://schemas.openxmlformats.org/spreadsheetml/2006/main" count="281" uniqueCount="66">
  <si>
    <t>Date début de la vacation</t>
  </si>
  <si>
    <t>1 si Férié
chômé
et payé</t>
  </si>
  <si>
    <t>Total
Journée
Nuit + Jour</t>
  </si>
  <si>
    <t>Dont
H fériées + dimanche</t>
  </si>
  <si>
    <t>Total hebdo</t>
  </si>
  <si>
    <t>Dont
0 à 35</t>
  </si>
  <si>
    <t>Dont
35 à 43</t>
  </si>
  <si>
    <t>Dont
&gt;43</t>
  </si>
  <si>
    <t xml:space="preserve">Début jour : </t>
  </si>
  <si>
    <t xml:space="preserve">Début  nuit : </t>
  </si>
  <si>
    <t xml:space="preserve">HS_1 : &gt; </t>
  </si>
  <si>
    <t xml:space="preserve">HS_2 : &gt; </t>
  </si>
  <si>
    <t>TOTAL MENSUEL</t>
  </si>
  <si>
    <t>Contrôle</t>
  </si>
  <si>
    <t>Jour de l'an</t>
  </si>
  <si>
    <t>Pâques</t>
  </si>
  <si>
    <t>L. de Pâques</t>
  </si>
  <si>
    <t>Fête du Travail</t>
  </si>
  <si>
    <t>Armistice 45</t>
  </si>
  <si>
    <t>Ascension</t>
  </si>
  <si>
    <t>Pentecôte</t>
  </si>
  <si>
    <t>L. de Pentecôte</t>
  </si>
  <si>
    <t>Fête Nationale</t>
  </si>
  <si>
    <t>Assomption</t>
  </si>
  <si>
    <t>Toussaint</t>
  </si>
  <si>
    <t>Armistice 18</t>
  </si>
  <si>
    <t>Noël</t>
  </si>
  <si>
    <t>Autre1</t>
  </si>
  <si>
    <t>Autre2</t>
  </si>
  <si>
    <t>25%</t>
  </si>
  <si>
    <t>50%</t>
  </si>
  <si>
    <t>COMPTEUR:</t>
  </si>
  <si>
    <t xml:space="preserve">                 100% NUIT</t>
  </si>
  <si>
    <t xml:space="preserve">                100% D&amp;F</t>
  </si>
  <si>
    <t>DEBUT</t>
  </si>
  <si>
    <t>PAUSE</t>
  </si>
  <si>
    <t>REPRISE</t>
  </si>
  <si>
    <t>FIN</t>
  </si>
  <si>
    <t>NUIT</t>
  </si>
  <si>
    <r>
      <t xml:space="preserve">DEMANDE D ETABLISSEMENT BULLETIN DE PAIE
</t>
    </r>
    <r>
      <rPr>
        <b/>
        <sz val="22"/>
        <color rgb="FFFF0000"/>
        <rFont val="Calibri"/>
        <family val="2"/>
        <scheme val="minor"/>
      </rPr>
      <t/>
    </r>
  </si>
  <si>
    <t>NOM DU SALARIE</t>
  </si>
  <si>
    <t>PRIME EXP</t>
  </si>
  <si>
    <t>H SUPP 25%</t>
  </si>
  <si>
    <t>H SUPP 50%</t>
  </si>
  <si>
    <t>DIMANCHE</t>
  </si>
  <si>
    <t>ASTREINTES</t>
  </si>
  <si>
    <t>PRIME ASTR</t>
  </si>
  <si>
    <t>ACOMPTE</t>
  </si>
  <si>
    <t>CONGES PAYES</t>
  </si>
  <si>
    <t>PANIERS DEDUITS</t>
  </si>
  <si>
    <t>ABSENCES</t>
  </si>
  <si>
    <t>Férié</t>
  </si>
  <si>
    <t>ASTREINTES
CONGES
ABSENCES</t>
  </si>
  <si>
    <t>COMMENTAIRES</t>
  </si>
  <si>
    <t>15,16</t>
  </si>
  <si>
    <t xml:space="preserve">     Relevé d'heures modifiées vu et approuvé par Mr</t>
  </si>
  <si>
    <t xml:space="preserve">le: </t>
  </si>
  <si>
    <t>Dont 
0 à 35</t>
  </si>
  <si>
    <t>Dont 
35 à 43</t>
  </si>
  <si>
    <t>Dont 
&gt;43</t>
  </si>
  <si>
    <t xml:space="preserve">Le ____\____\____                                    </t>
  </si>
  <si>
    <t xml:space="preserve">en accord avec le relevé d'heures modifiées, pour ____H ____Min  pour cette semaine:
                                                                                   </t>
  </si>
  <si>
    <t>DANIEL</t>
  </si>
  <si>
    <t>AYMERIC</t>
  </si>
  <si>
    <t>BRICE</t>
  </si>
  <si>
    <t>THIERRY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</si>
</sst>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0">
    <numFmt numFmtId="6" formatCode="#,##0\ &quot;€&quot;;[Red]\-#,##0\ &quot;€&quot;"/>
    <numFmt numFmtId="44" formatCode="_-* #,##0.00\ &quot;€&quot;_-;\-* #,##0.00\ &quot;€&quot;_-;_-* &quot;-&quot;??\ &quot;€&quot;_-;_-@_-"/>
    <numFmt numFmtId="164" formatCode="ddd\ dd\ mmm\ yyyy"/>
    <numFmt numFmtId="165" formatCode="[hh]:mm"/>
    <numFmt numFmtId="166" formatCode="[hh]:mm;;"/>
    <numFmt numFmtId="167" formatCode="[h]:mm"/>
    <numFmt numFmtId="168" formatCode="&quot;Fériés &quot;0000"/>
    <numFmt numFmtId="169" formatCode="[=0]&quot;&quot;;ddd\ dd\ mmm\ yy&quot; &quot;"/>
    <numFmt numFmtId="170" formatCode="[$-F400]h:mm:ss\ AM/PM"/>
    <numFmt numFmtId="171" formatCode="0.0"/>
  </numFmts>
  <fonts count="37" x14ac:knownFonts="1">
    <font>
      <sz val="11"/>
      <color theme="1"/>
      <name val="Calibri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0"/>
      <name val="Arial"/>
      <family val="2"/>
    </font>
    <font>
      <sz val="8"/>
      <color rgb="FF0070C0"/>
      <name val="Arial"/>
      <family val="2"/>
    </font>
    <font>
      <b/>
      <sz val="12"/>
      <color rgb="FFFF0000"/>
      <name val="Arial"/>
      <family val="2"/>
    </font>
    <font>
      <sz val="12"/>
      <name val="Arial"/>
      <family val="2"/>
    </font>
    <font>
      <b/>
      <sz val="16"/>
      <color indexed="53"/>
      <name val="Calibri"/>
      <family val="2"/>
      <scheme val="minor"/>
    </font>
    <font>
      <sz val="9"/>
      <color indexed="81"/>
      <name val="Tahoma"/>
      <family val="2"/>
    </font>
    <font>
      <sz val="11"/>
      <name val="Arial"/>
      <family val="2"/>
    </font>
    <font>
      <sz val="11"/>
      <color indexed="18"/>
      <name val="Arial"/>
      <family val="2"/>
    </font>
    <font>
      <b/>
      <sz val="10"/>
      <color indexed="18"/>
      <name val="Arial"/>
      <family val="2"/>
    </font>
    <font>
      <sz val="10"/>
      <color indexed="18"/>
      <name val="Arial"/>
      <family val="2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sz val="11"/>
      <color indexed="8"/>
      <name val="Times New Roman"/>
      <family val="2"/>
    </font>
    <font>
      <b/>
      <sz val="9"/>
      <color indexed="81"/>
      <name val="Tahoma"/>
      <family val="2"/>
    </font>
    <font>
      <b/>
      <sz val="9"/>
      <color indexed="81"/>
      <name val="Tahoma"/>
      <charset val="1"/>
    </font>
    <font>
      <sz val="11"/>
      <color rgb="FFFF0000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22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rgb="FF444444"/>
      <name val="Arial"/>
      <family val="2"/>
    </font>
    <font>
      <b/>
      <sz val="10"/>
      <name val="Arial"/>
      <family val="2"/>
    </font>
    <font>
      <b/>
      <sz val="8"/>
      <color rgb="FF0070C0"/>
      <name val="Arial"/>
      <family val="2"/>
    </font>
    <font>
      <b/>
      <sz val="12"/>
      <name val="Arial"/>
      <family val="2"/>
    </font>
    <font>
      <b/>
      <sz val="18"/>
      <color theme="1"/>
      <name val="Calibri"/>
      <family val="2"/>
    </font>
    <font>
      <b/>
      <sz val="16"/>
      <color theme="1" tint="0.14999847407452621"/>
      <name val="Calibri"/>
      <family val="2"/>
    </font>
    <font>
      <b/>
      <sz val="48"/>
      <color theme="1"/>
      <name val="Calibri"/>
      <family val="2"/>
    </font>
    <font>
      <b/>
      <i/>
      <sz val="11"/>
      <name val="Arial"/>
      <family val="2"/>
    </font>
  </fonts>
  <fills count="17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theme="0"/>
        <bgColor auto="1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5"/>
      </patternFill>
    </fill>
    <fill>
      <patternFill patternType="lightDown">
        <bgColor theme="4" tint="0.79995117038483843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lightDown">
        <bgColor theme="0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rgb="FFE4DFEC"/>
        <bgColor indexed="64"/>
      </patternFill>
    </fill>
    <fill>
      <patternFill patternType="solid">
        <fgColor rgb="FFDCE6F1"/>
        <bgColor indexed="64"/>
      </patternFill>
    </fill>
    <fill>
      <patternFill patternType="solid">
        <fgColor rgb="FFD9D9D9"/>
        <bgColor indexed="64"/>
      </patternFill>
    </fill>
  </fills>
  <borders count="106">
    <border>
      <left/>
      <right/>
      <top/>
      <bottom/>
      <diagonal/>
    </border>
    <border>
      <left style="medium">
        <color theme="4"/>
      </left>
      <right/>
      <top style="medium">
        <color theme="4"/>
      </top>
      <bottom style="medium">
        <color theme="4"/>
      </bottom>
      <diagonal/>
    </border>
    <border>
      <left style="medium">
        <color theme="4"/>
      </left>
      <right/>
      <top/>
      <bottom style="hair">
        <color theme="4"/>
      </bottom>
      <diagonal/>
    </border>
    <border>
      <left style="hair">
        <color theme="4"/>
      </left>
      <right style="hair">
        <color theme="4"/>
      </right>
      <top/>
      <bottom style="hair">
        <color theme="4"/>
      </bottom>
      <diagonal/>
    </border>
    <border>
      <left style="medium">
        <color theme="4"/>
      </left>
      <right/>
      <top style="hair">
        <color theme="4"/>
      </top>
      <bottom style="hair">
        <color theme="4"/>
      </bottom>
      <diagonal/>
    </border>
    <border>
      <left style="hair">
        <color theme="4"/>
      </left>
      <right style="hair">
        <color theme="4"/>
      </right>
      <top style="hair">
        <color theme="4"/>
      </top>
      <bottom style="hair">
        <color theme="4"/>
      </bottom>
      <diagonal/>
    </border>
    <border>
      <left style="hair">
        <color theme="4"/>
      </left>
      <right style="hair">
        <color theme="4"/>
      </right>
      <top style="hair">
        <color theme="4"/>
      </top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 style="thick">
        <color theme="4"/>
      </top>
      <bottom/>
      <diagonal/>
    </border>
    <border>
      <left/>
      <right style="thick">
        <color theme="4"/>
      </right>
      <top style="thick">
        <color theme="4"/>
      </top>
      <bottom/>
      <diagonal/>
    </border>
    <border>
      <left/>
      <right style="thick">
        <color theme="4"/>
      </right>
      <top/>
      <bottom/>
      <diagonal/>
    </border>
    <border>
      <left/>
      <right style="thick">
        <color theme="4"/>
      </right>
      <top/>
      <bottom style="thick">
        <color theme="4"/>
      </bottom>
      <diagonal/>
    </border>
    <border>
      <left style="hair">
        <color theme="4"/>
      </left>
      <right style="hair">
        <color theme="4"/>
      </right>
      <top/>
      <bottom/>
      <diagonal/>
    </border>
    <border>
      <left style="hair">
        <color theme="4"/>
      </left>
      <right style="thick">
        <color theme="1"/>
      </right>
      <top/>
      <bottom style="hair">
        <color theme="4"/>
      </bottom>
      <diagonal/>
    </border>
    <border>
      <left style="hair">
        <color theme="4"/>
      </left>
      <right style="thick">
        <color theme="1"/>
      </right>
      <top style="hair">
        <color theme="4"/>
      </top>
      <bottom style="hair">
        <color theme="4"/>
      </bottom>
      <diagonal/>
    </border>
    <border>
      <left style="hair">
        <color theme="4"/>
      </left>
      <right style="thick">
        <color auto="1"/>
      </right>
      <top style="hair">
        <color theme="4"/>
      </top>
      <bottom style="hair">
        <color theme="4"/>
      </bottom>
      <diagonal/>
    </border>
    <border>
      <left style="hair">
        <color theme="4"/>
      </left>
      <right style="thick">
        <color auto="1"/>
      </right>
      <top style="hair">
        <color theme="4"/>
      </top>
      <bottom/>
      <diagonal/>
    </border>
    <border>
      <left style="hair">
        <color theme="4"/>
      </left>
      <right style="hair">
        <color theme="4"/>
      </right>
      <top style="hair">
        <color theme="4"/>
      </top>
      <bottom style="thick">
        <color auto="1"/>
      </bottom>
      <diagonal/>
    </border>
    <border>
      <left style="hair">
        <color theme="4"/>
      </left>
      <right style="thick">
        <color auto="1"/>
      </right>
      <top style="hair">
        <color theme="4"/>
      </top>
      <bottom style="thick">
        <color auto="1"/>
      </bottom>
      <diagonal/>
    </border>
    <border>
      <left/>
      <right style="hair">
        <color theme="4"/>
      </right>
      <top/>
      <bottom style="hair">
        <color theme="4"/>
      </bottom>
      <diagonal/>
    </border>
    <border>
      <left/>
      <right style="hair">
        <color theme="4"/>
      </right>
      <top style="hair">
        <color theme="4"/>
      </top>
      <bottom style="hair">
        <color theme="4"/>
      </bottom>
      <diagonal/>
    </border>
    <border>
      <left/>
      <right style="hair">
        <color theme="4"/>
      </right>
      <top style="hair">
        <color theme="4"/>
      </top>
      <bottom/>
      <diagonal/>
    </border>
    <border>
      <left/>
      <right style="hair">
        <color theme="4"/>
      </right>
      <top style="hair">
        <color theme="4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hair">
        <color theme="4"/>
      </top>
      <bottom style="hair">
        <color theme="4"/>
      </bottom>
      <diagonal/>
    </border>
    <border>
      <left style="thick">
        <color auto="1"/>
      </left>
      <right style="thick">
        <color auto="1"/>
      </right>
      <top style="hair">
        <color theme="4"/>
      </top>
      <bottom/>
      <diagonal/>
    </border>
    <border>
      <left style="thick">
        <color auto="1"/>
      </left>
      <right style="thick">
        <color auto="1"/>
      </right>
      <top style="hair">
        <color theme="4"/>
      </top>
      <bottom style="thick">
        <color auto="1"/>
      </bottom>
      <diagonal/>
    </border>
    <border>
      <left/>
      <right style="hair">
        <color theme="4"/>
      </right>
      <top/>
      <bottom/>
      <diagonal/>
    </border>
    <border>
      <left/>
      <right/>
      <top style="double">
        <color theme="1"/>
      </top>
      <bottom/>
      <diagonal/>
    </border>
    <border>
      <left style="thick">
        <color auto="1"/>
      </left>
      <right style="thick">
        <color auto="1"/>
      </right>
      <top/>
      <bottom style="hair">
        <color theme="4"/>
      </bottom>
      <diagonal/>
    </border>
    <border>
      <left style="double">
        <color theme="1"/>
      </left>
      <right/>
      <top style="double">
        <color theme="1"/>
      </top>
      <bottom/>
      <diagonal/>
    </border>
    <border>
      <left/>
      <right style="double">
        <color theme="1"/>
      </right>
      <top style="double">
        <color theme="1"/>
      </top>
      <bottom/>
      <diagonal/>
    </border>
    <border>
      <left style="hair">
        <color theme="4"/>
      </left>
      <right style="hair">
        <color theme="4"/>
      </right>
      <top style="double">
        <color theme="1"/>
      </top>
      <bottom style="double">
        <color theme="1"/>
      </bottom>
      <diagonal/>
    </border>
    <border>
      <left style="hair">
        <color theme="4"/>
      </left>
      <right/>
      <top style="double">
        <color theme="1"/>
      </top>
      <bottom style="double">
        <color theme="1"/>
      </bottom>
      <diagonal/>
    </border>
    <border>
      <left style="hair">
        <color theme="4"/>
      </left>
      <right style="double">
        <color theme="1"/>
      </right>
      <top style="double">
        <color theme="1"/>
      </top>
      <bottom style="double">
        <color theme="1"/>
      </bottom>
      <diagonal/>
    </border>
    <border>
      <left style="hair">
        <color theme="4"/>
      </left>
      <right style="thick">
        <color auto="1"/>
      </right>
      <top/>
      <bottom style="hair">
        <color theme="4"/>
      </bottom>
      <diagonal/>
    </border>
    <border>
      <left style="medium">
        <color theme="4"/>
      </left>
      <right/>
      <top style="hair">
        <color theme="4"/>
      </top>
      <bottom style="thick">
        <color auto="1"/>
      </bottom>
      <diagonal/>
    </border>
    <border>
      <left style="hair">
        <color theme="4"/>
      </left>
      <right style="thick">
        <color theme="1"/>
      </right>
      <top style="hair">
        <color theme="4"/>
      </top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/>
      <diagonal/>
    </border>
    <border>
      <left style="hair">
        <color theme="4"/>
      </left>
      <right style="thick">
        <color auto="1"/>
      </right>
      <top/>
      <bottom/>
      <diagonal/>
    </border>
    <border>
      <left/>
      <right style="medium">
        <color theme="4"/>
      </right>
      <top style="medium">
        <color theme="4"/>
      </top>
      <bottom/>
      <diagonal/>
    </border>
    <border>
      <left/>
      <right style="medium">
        <color theme="4"/>
      </right>
      <top/>
      <bottom/>
      <diagonal/>
    </border>
    <border>
      <left style="double">
        <color theme="1"/>
      </left>
      <right/>
      <top style="double">
        <color theme="1"/>
      </top>
      <bottom style="double">
        <color theme="1"/>
      </bottom>
      <diagonal/>
    </border>
    <border>
      <left/>
      <right style="hair">
        <color theme="4"/>
      </right>
      <top style="double">
        <color theme="1"/>
      </top>
      <bottom style="double">
        <color theme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hair">
        <color auto="1"/>
      </left>
      <right style="hair">
        <color auto="1"/>
      </right>
      <top style="double">
        <color theme="1"/>
      </top>
      <bottom style="double">
        <color theme="1"/>
      </bottom>
      <diagonal/>
    </border>
    <border>
      <left style="medium">
        <color theme="4"/>
      </left>
      <right/>
      <top style="hair">
        <color theme="4"/>
      </top>
      <bottom/>
      <diagonal/>
    </border>
    <border>
      <left style="hair">
        <color theme="1"/>
      </left>
      <right style="hair">
        <color theme="1"/>
      </right>
      <top style="thick">
        <color theme="1"/>
      </top>
      <bottom style="thick">
        <color theme="1"/>
      </bottom>
      <diagonal/>
    </border>
    <border>
      <left style="hair">
        <color theme="1"/>
      </left>
      <right style="thick">
        <color theme="1"/>
      </right>
      <top style="thick">
        <color theme="1"/>
      </top>
      <bottom style="thick">
        <color theme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hair">
        <color theme="4"/>
      </left>
      <right style="thick">
        <color theme="1"/>
      </right>
      <top style="double">
        <color theme="1"/>
      </top>
      <bottom style="hair">
        <color theme="4"/>
      </bottom>
      <diagonal/>
    </border>
    <border>
      <left style="hair">
        <color theme="4"/>
      </left>
      <right style="thick">
        <color theme="1"/>
      </right>
      <top/>
      <bottom/>
      <diagonal/>
    </border>
    <border>
      <left style="hair">
        <color theme="4"/>
      </left>
      <right style="thick">
        <color theme="1"/>
      </right>
      <top/>
      <bottom style="thick">
        <color theme="1"/>
      </bottom>
      <diagonal/>
    </border>
    <border>
      <left/>
      <right style="hair">
        <color theme="1"/>
      </right>
      <top style="thick">
        <color theme="1"/>
      </top>
      <bottom style="thick">
        <color theme="1"/>
      </bottom>
      <diagonal/>
    </border>
    <border>
      <left/>
      <right style="double">
        <color theme="1"/>
      </right>
      <top style="medium">
        <color theme="4" tint="-0.24994659260841701"/>
      </top>
      <bottom style="hair">
        <color theme="4"/>
      </bottom>
      <diagonal/>
    </border>
    <border>
      <left/>
      <right style="double">
        <color theme="1"/>
      </right>
      <top style="hair">
        <color theme="4"/>
      </top>
      <bottom style="hair">
        <color theme="4"/>
      </bottom>
      <diagonal/>
    </border>
    <border>
      <left/>
      <right style="double">
        <color theme="1"/>
      </right>
      <top style="hair">
        <color theme="4"/>
      </top>
      <bottom/>
      <diagonal/>
    </border>
    <border>
      <left/>
      <right style="double">
        <color theme="1"/>
      </right>
      <top style="thick">
        <color theme="1"/>
      </top>
      <bottom style="thick">
        <color theme="1"/>
      </bottom>
      <diagonal/>
    </border>
    <border>
      <left/>
      <right style="double">
        <color theme="1"/>
      </right>
      <top/>
      <bottom style="hair">
        <color theme="4"/>
      </bottom>
      <diagonal/>
    </border>
    <border>
      <left/>
      <right style="dashed">
        <color auto="1"/>
      </right>
      <top style="double">
        <color theme="1"/>
      </top>
      <bottom style="hair">
        <color theme="4"/>
      </bottom>
      <diagonal/>
    </border>
    <border>
      <left/>
      <right style="dashed">
        <color auto="1"/>
      </right>
      <top/>
      <bottom style="hair">
        <color theme="4"/>
      </bottom>
      <diagonal/>
    </border>
    <border>
      <left/>
      <right style="hair">
        <color auto="1"/>
      </right>
      <top style="double">
        <color theme="1"/>
      </top>
      <bottom style="double">
        <color theme="1"/>
      </bottom>
      <diagonal/>
    </border>
    <border>
      <left/>
      <right style="dashed">
        <color theme="1"/>
      </right>
      <top style="double">
        <color theme="1"/>
      </top>
      <bottom style="hair">
        <color theme="4"/>
      </bottom>
      <diagonal/>
    </border>
    <border>
      <left/>
      <right style="dashed">
        <color theme="1"/>
      </right>
      <top/>
      <bottom style="hair">
        <color theme="4"/>
      </bottom>
      <diagonal/>
    </border>
    <border>
      <left/>
      <right style="double">
        <color theme="1"/>
      </right>
      <top style="double">
        <color theme="1"/>
      </top>
      <bottom style="hair">
        <color theme="4"/>
      </bottom>
      <diagonal/>
    </border>
    <border>
      <left style="hair">
        <color auto="1"/>
      </left>
      <right style="thick">
        <color theme="1"/>
      </right>
      <top style="double">
        <color theme="1"/>
      </top>
      <bottom style="double">
        <color theme="1"/>
      </bottom>
      <diagonal/>
    </border>
    <border>
      <left/>
      <right style="thick">
        <color theme="1"/>
      </right>
      <top/>
      <bottom style="hair">
        <color theme="4"/>
      </bottom>
      <diagonal/>
    </border>
    <border>
      <left style="thick">
        <color auto="1"/>
      </left>
      <right style="double">
        <color theme="1"/>
      </right>
      <top style="double">
        <color theme="1"/>
      </top>
      <bottom style="double">
        <color theme="1"/>
      </bottom>
      <diagonal/>
    </border>
    <border>
      <left/>
      <right style="double">
        <color theme="1"/>
      </right>
      <top/>
      <bottom/>
      <diagonal/>
    </border>
    <border>
      <left/>
      <right style="dashed">
        <color theme="1"/>
      </right>
      <top/>
      <bottom/>
      <diagonal/>
    </border>
    <border>
      <left/>
      <right style="dashed">
        <color auto="1"/>
      </right>
      <top/>
      <bottom/>
      <diagonal/>
    </border>
    <border>
      <left/>
      <right style="thick">
        <color theme="1"/>
      </right>
      <top/>
      <bottom/>
      <diagonal/>
    </border>
    <border>
      <left style="thick">
        <color auto="1"/>
      </left>
      <right style="double">
        <color theme="1"/>
      </right>
      <top style="hair">
        <color auto="1"/>
      </top>
      <bottom style="thick">
        <color auto="1"/>
      </bottom>
      <diagonal/>
    </border>
    <border>
      <left/>
      <right style="dashed">
        <color theme="1"/>
      </right>
      <top style="hair">
        <color auto="1"/>
      </top>
      <bottom style="thick">
        <color auto="1"/>
      </bottom>
      <diagonal/>
    </border>
    <border>
      <left/>
      <right style="dashed">
        <color auto="1"/>
      </right>
      <top style="hair">
        <color auto="1"/>
      </top>
      <bottom style="thick">
        <color auto="1"/>
      </bottom>
      <diagonal/>
    </border>
    <border>
      <left/>
      <right style="thick">
        <color theme="1"/>
      </right>
      <top style="hair">
        <color auto="1"/>
      </top>
      <bottom style="thick">
        <color auto="1"/>
      </bottom>
      <diagonal/>
    </border>
    <border>
      <left/>
      <right style="thick">
        <color auto="1"/>
      </right>
      <top style="hair">
        <color auto="1"/>
      </top>
      <bottom style="thick">
        <color auto="1"/>
      </bottom>
      <diagonal/>
    </border>
    <border>
      <left style="thick">
        <color theme="1"/>
      </left>
      <right style="double">
        <color theme="1"/>
      </right>
      <top style="hair">
        <color auto="1"/>
      </top>
      <bottom style="thick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theme="1"/>
      </left>
      <right style="thick">
        <color theme="1"/>
      </right>
      <top style="double">
        <color theme="1"/>
      </top>
      <bottom/>
      <diagonal/>
    </border>
    <border>
      <left style="thick">
        <color theme="1"/>
      </left>
      <right style="thick">
        <color theme="1"/>
      </right>
      <top/>
      <bottom/>
      <diagonal/>
    </border>
    <border>
      <left style="thick">
        <color auto="1"/>
      </left>
      <right style="thick">
        <color theme="1"/>
      </right>
      <top/>
      <bottom style="thick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/>
      <bottom style="double">
        <color theme="1"/>
      </bottom>
      <diagonal/>
    </border>
    <border>
      <left style="thick">
        <color theme="1"/>
      </left>
      <right style="thick">
        <color theme="1"/>
      </right>
      <top/>
      <bottom style="thick">
        <color theme="1"/>
      </bottom>
      <diagonal/>
    </border>
    <border>
      <left style="double">
        <color theme="1"/>
      </left>
      <right/>
      <top/>
      <bottom style="double">
        <color theme="1"/>
      </bottom>
      <diagonal/>
    </border>
    <border>
      <left/>
      <right style="double">
        <color theme="1"/>
      </right>
      <top/>
      <bottom style="double">
        <color theme="1"/>
      </bottom>
      <diagonal/>
    </border>
    <border>
      <left style="thick">
        <color auto="1"/>
      </left>
      <right style="hair">
        <color theme="4"/>
      </right>
      <top style="hair">
        <color theme="4"/>
      </top>
      <bottom style="thick">
        <color auto="1"/>
      </bottom>
      <diagonal/>
    </border>
    <border>
      <left/>
      <right style="double">
        <color theme="1"/>
      </right>
      <top style="hair">
        <color auto="1"/>
      </top>
      <bottom style="thick">
        <color auto="1"/>
      </bottom>
      <diagonal/>
    </border>
    <border>
      <left style="hair">
        <color theme="4"/>
      </left>
      <right style="thick">
        <color auto="1"/>
      </right>
      <top style="double">
        <color theme="1"/>
      </top>
      <bottom style="hair">
        <color theme="4"/>
      </bottom>
      <diagonal/>
    </border>
  </borders>
  <cellStyleXfs count="13">
    <xf numFmtId="0" fontId="0" fillId="0" borderId="0"/>
    <xf numFmtId="0" fontId="7" fillId="0" borderId="0">
      <alignment vertical="center"/>
    </xf>
    <xf numFmtId="0" fontId="13" fillId="0" borderId="0"/>
    <xf numFmtId="0" fontId="6" fillId="0" borderId="0"/>
    <xf numFmtId="0" fontId="5" fillId="5" borderId="0" applyNumberFormat="0" applyBorder="0" applyAlignment="0" applyProtection="0"/>
    <xf numFmtId="0" fontId="5" fillId="0" borderId="0"/>
    <xf numFmtId="0" fontId="5" fillId="0" borderId="0"/>
    <xf numFmtId="44" fontId="22" fillId="0" borderId="0" applyFont="0" applyFill="0" applyBorder="0" applyAlignment="0" applyProtection="0"/>
    <xf numFmtId="0" fontId="3" fillId="0" borderId="0"/>
    <xf numFmtId="0" fontId="3" fillId="5" borderId="0" applyNumberFormat="0" applyBorder="0" applyAlignment="0" applyProtection="0"/>
    <xf numFmtId="0" fontId="3" fillId="0" borderId="0"/>
    <xf numFmtId="0" fontId="3" fillId="0" borderId="0"/>
    <xf numFmtId="44" fontId="22" fillId="0" borderId="0" applyFont="0" applyFill="0" applyBorder="0" applyAlignment="0" applyProtection="0"/>
  </cellStyleXfs>
  <cellXfs count="262">
    <xf numFmtId="0" fontId="0" fillId="0" borderId="0" xfId="0"/>
    <xf numFmtId="0" fontId="14" fillId="0" borderId="0" xfId="2" applyFont="1"/>
    <xf numFmtId="168" fontId="15" fillId="0" borderId="11" xfId="2" quotePrefix="1" applyNumberFormat="1" applyFont="1" applyFill="1" applyBorder="1" applyAlignment="1">
      <alignment horizontal="center" vertical="center"/>
    </xf>
    <xf numFmtId="0" fontId="6" fillId="0" borderId="0" xfId="3"/>
    <xf numFmtId="0" fontId="16" fillId="0" borderId="12" xfId="2" applyFont="1" applyBorder="1"/>
    <xf numFmtId="169" fontId="16" fillId="0" borderId="12" xfId="2" quotePrefix="1" applyNumberFormat="1" applyFont="1" applyFill="1" applyBorder="1" applyAlignment="1" applyProtection="1">
      <alignment horizontal="right" vertical="center"/>
    </xf>
    <xf numFmtId="169" fontId="16" fillId="0" borderId="12" xfId="2" applyNumberFormat="1" applyFont="1" applyFill="1" applyBorder="1" applyAlignment="1" applyProtection="1">
      <alignment horizontal="right" vertical="center"/>
    </xf>
    <xf numFmtId="16" fontId="6" fillId="0" borderId="12" xfId="3" applyNumberFormat="1" applyBorder="1"/>
    <xf numFmtId="0" fontId="6" fillId="0" borderId="12" xfId="3" applyBorder="1"/>
    <xf numFmtId="0" fontId="7" fillId="0" borderId="0" xfId="1" applyAlignment="1" applyProtection="1">
      <alignment horizontal="center" vertical="center"/>
      <protection hidden="1"/>
    </xf>
    <xf numFmtId="0" fontId="7" fillId="0" borderId="0" xfId="1" applyAlignment="1" applyProtection="1">
      <alignment horizontal="right"/>
      <protection hidden="1"/>
    </xf>
    <xf numFmtId="0" fontId="9" fillId="0" borderId="7" xfId="1" applyFont="1" applyBorder="1" applyAlignment="1" applyProtection="1">
      <alignment horizontal="center" vertical="center"/>
      <protection hidden="1"/>
    </xf>
    <xf numFmtId="167" fontId="9" fillId="0" borderId="7" xfId="1" applyNumberFormat="1" applyFont="1" applyBorder="1" applyAlignment="1" applyProtection="1">
      <alignment horizontal="center" vertical="center"/>
      <protection hidden="1"/>
    </xf>
    <xf numFmtId="0" fontId="8" fillId="0" borderId="14" xfId="1" applyFont="1" applyBorder="1" applyAlignment="1" applyProtection="1">
      <alignment horizontal="right"/>
      <protection hidden="1"/>
    </xf>
    <xf numFmtId="20" fontId="8" fillId="2" borderId="15" xfId="1" applyNumberFormat="1" applyFont="1" applyFill="1" applyBorder="1" applyAlignment="1" applyProtection="1">
      <alignment horizontal="center" vertical="center"/>
      <protection locked="0"/>
    </xf>
    <xf numFmtId="0" fontId="8" fillId="0" borderId="0" xfId="1" applyFont="1" applyBorder="1" applyAlignment="1" applyProtection="1">
      <alignment horizontal="right"/>
      <protection hidden="1"/>
    </xf>
    <xf numFmtId="20" fontId="8" fillId="2" borderId="16" xfId="1" applyNumberFormat="1" applyFont="1" applyFill="1" applyBorder="1" applyAlignment="1" applyProtection="1">
      <alignment horizontal="center" vertical="center"/>
      <protection locked="0"/>
    </xf>
    <xf numFmtId="167" fontId="8" fillId="2" borderId="16" xfId="1" applyNumberFormat="1" applyFont="1" applyFill="1" applyBorder="1" applyAlignment="1" applyProtection="1">
      <alignment horizontal="center" vertical="center"/>
      <protection locked="0"/>
    </xf>
    <xf numFmtId="0" fontId="8" fillId="0" borderId="13" xfId="1" applyFont="1" applyBorder="1" applyAlignment="1" applyProtection="1">
      <alignment horizontal="right"/>
      <protection hidden="1"/>
    </xf>
    <xf numFmtId="167" fontId="8" fillId="2" borderId="17" xfId="1" applyNumberFormat="1" applyFont="1" applyFill="1" applyBorder="1" applyAlignment="1" applyProtection="1">
      <alignment horizontal="center" vertical="center"/>
      <protection locked="0"/>
    </xf>
    <xf numFmtId="0" fontId="7" fillId="3" borderId="0" xfId="1" applyFill="1" applyAlignment="1" applyProtection="1">
      <alignment horizontal="center" vertical="center"/>
      <protection hidden="1"/>
    </xf>
    <xf numFmtId="0" fontId="18" fillId="6" borderId="33" xfId="4" applyFont="1" applyFill="1" applyBorder="1" applyAlignment="1" applyProtection="1">
      <alignment horizontal="center" vertical="center"/>
      <protection hidden="1"/>
    </xf>
    <xf numFmtId="0" fontId="5" fillId="5" borderId="8" xfId="4" applyBorder="1" applyAlignment="1" applyProtection="1">
      <alignment horizontal="centerContinuous" vertical="center" wrapText="1"/>
      <protection hidden="1"/>
    </xf>
    <xf numFmtId="0" fontId="7" fillId="7" borderId="0" xfId="1" applyFill="1" applyAlignment="1" applyProtection="1">
      <alignment horizontal="center" vertical="center"/>
      <protection hidden="1"/>
    </xf>
    <xf numFmtId="0" fontId="9" fillId="7" borderId="0" xfId="1" applyFont="1" applyFill="1" applyBorder="1" applyAlignment="1" applyProtection="1">
      <alignment horizontal="center" vertical="center"/>
      <protection hidden="1"/>
    </xf>
    <xf numFmtId="0" fontId="10" fillId="7" borderId="0" xfId="1" applyFont="1" applyFill="1" applyAlignment="1" applyProtection="1">
      <alignment horizontal="center" vertical="center"/>
      <protection hidden="1"/>
    </xf>
    <xf numFmtId="0" fontId="9" fillId="7" borderId="0" xfId="1" applyFont="1" applyFill="1" applyAlignment="1" applyProtection="1">
      <alignment horizontal="center" vertical="center"/>
      <protection hidden="1"/>
    </xf>
    <xf numFmtId="0" fontId="19" fillId="8" borderId="0" xfId="4" applyFont="1" applyFill="1" applyAlignment="1" applyProtection="1">
      <alignment horizontal="center" vertical="center"/>
      <protection hidden="1"/>
    </xf>
    <xf numFmtId="49" fontId="20" fillId="8" borderId="35" xfId="4" applyNumberFormat="1" applyFont="1" applyFill="1" applyBorder="1" applyAlignment="1" applyProtection="1">
      <alignment horizontal="center" vertical="center"/>
      <protection hidden="1"/>
    </xf>
    <xf numFmtId="0" fontId="18" fillId="9" borderId="33" xfId="4" applyFont="1" applyFill="1" applyBorder="1" applyAlignment="1" applyProtection="1">
      <alignment horizontal="center" vertical="center"/>
      <protection hidden="1"/>
    </xf>
    <xf numFmtId="49" fontId="20" fillId="8" borderId="33" xfId="4" applyNumberFormat="1" applyFont="1" applyFill="1" applyBorder="1" applyAlignment="1" applyProtection="1">
      <alignment horizontal="center" vertical="center"/>
      <protection hidden="1"/>
    </xf>
    <xf numFmtId="0" fontId="20" fillId="8" borderId="33" xfId="4" applyFont="1" applyFill="1" applyBorder="1" applyAlignment="1" applyProtection="1">
      <alignment horizontal="center" vertical="center"/>
      <protection hidden="1"/>
    </xf>
    <xf numFmtId="164" fontId="5" fillId="8" borderId="2" xfId="4" applyNumberFormat="1" applyFill="1" applyBorder="1" applyAlignment="1" applyProtection="1">
      <alignment horizontal="center" vertical="center"/>
      <protection hidden="1"/>
    </xf>
    <xf numFmtId="164" fontId="5" fillId="8" borderId="4" xfId="4" applyNumberFormat="1" applyFill="1" applyBorder="1" applyAlignment="1" applyProtection="1">
      <alignment horizontal="center" vertical="center"/>
      <protection hidden="1"/>
    </xf>
    <xf numFmtId="164" fontId="5" fillId="8" borderId="41" xfId="4" applyNumberFormat="1" applyFill="1" applyBorder="1" applyAlignment="1" applyProtection="1">
      <alignment horizontal="center" vertical="center"/>
      <protection hidden="1"/>
    </xf>
    <xf numFmtId="164" fontId="5" fillId="8" borderId="52" xfId="4" applyNumberFormat="1" applyFill="1" applyBorder="1" applyAlignment="1" applyProtection="1">
      <alignment horizontal="center" vertical="center"/>
      <protection hidden="1"/>
    </xf>
    <xf numFmtId="0" fontId="5" fillId="4" borderId="0" xfId="4" applyFill="1" applyAlignment="1" applyProtection="1">
      <alignment horizontal="center" vertical="center"/>
      <protection hidden="1"/>
    </xf>
    <xf numFmtId="0" fontId="7" fillId="4" borderId="0" xfId="1" applyFill="1" applyAlignment="1" applyProtection="1">
      <alignment horizontal="center" vertical="center"/>
      <protection hidden="1"/>
    </xf>
    <xf numFmtId="14" fontId="5" fillId="4" borderId="1" xfId="4" applyNumberFormat="1" applyFill="1" applyBorder="1" applyAlignment="1" applyProtection="1">
      <alignment horizontal="center" vertical="center"/>
      <protection locked="0"/>
    </xf>
    <xf numFmtId="0" fontId="17" fillId="4" borderId="48" xfId="4" applyFont="1" applyFill="1" applyBorder="1" applyAlignment="1" applyProtection="1">
      <alignment horizontal="center" vertical="center" wrapText="1"/>
      <protection hidden="1"/>
    </xf>
    <xf numFmtId="0" fontId="17" fillId="4" borderId="50" xfId="4" applyFont="1" applyFill="1" applyBorder="1" applyAlignment="1" applyProtection="1">
      <alignment horizontal="center" vertical="center" wrapText="1"/>
      <protection hidden="1"/>
    </xf>
    <xf numFmtId="0" fontId="17" fillId="4" borderId="49" xfId="4" applyFont="1" applyFill="1" applyBorder="1" applyAlignment="1" applyProtection="1">
      <alignment horizontal="center" vertical="center" wrapText="1"/>
      <protection hidden="1"/>
    </xf>
    <xf numFmtId="0" fontId="17" fillId="4" borderId="37" xfId="4" applyFont="1" applyFill="1" applyBorder="1" applyAlignment="1" applyProtection="1">
      <alignment horizontal="center" vertical="center" wrapText="1"/>
      <protection hidden="1"/>
    </xf>
    <xf numFmtId="0" fontId="17" fillId="4" borderId="51" xfId="4" applyFont="1" applyFill="1" applyBorder="1" applyAlignment="1" applyProtection="1">
      <alignment horizontal="center" vertical="center" wrapText="1"/>
      <protection hidden="1"/>
    </xf>
    <xf numFmtId="0" fontId="17" fillId="4" borderId="39" xfId="4" applyFont="1" applyFill="1" applyBorder="1" applyAlignment="1" applyProtection="1">
      <alignment horizontal="center" vertical="center" wrapText="1"/>
      <protection hidden="1"/>
    </xf>
    <xf numFmtId="0" fontId="7" fillId="0" borderId="0" xfId="1" applyBorder="1" applyAlignment="1" applyProtection="1">
      <alignment horizontal="center" vertical="center"/>
      <protection hidden="1"/>
    </xf>
    <xf numFmtId="0" fontId="17" fillId="4" borderId="36" xfId="4" applyFont="1" applyFill="1" applyBorder="1" applyAlignment="1" applyProtection="1">
      <alignment horizontal="center" vertical="center" wrapText="1"/>
      <protection hidden="1"/>
    </xf>
    <xf numFmtId="0" fontId="17" fillId="4" borderId="67" xfId="4" applyFont="1" applyFill="1" applyBorder="1" applyAlignment="1" applyProtection="1">
      <alignment horizontal="center" vertical="center" wrapText="1"/>
      <protection hidden="1"/>
    </xf>
    <xf numFmtId="0" fontId="17" fillId="4" borderId="71" xfId="4" applyFont="1" applyFill="1" applyBorder="1" applyAlignment="1" applyProtection="1">
      <alignment horizontal="center" vertical="center" wrapText="1"/>
      <protection hidden="1"/>
    </xf>
    <xf numFmtId="0" fontId="17" fillId="4" borderId="38" xfId="4" applyFont="1" applyFill="1" applyBorder="1" applyAlignment="1" applyProtection="1">
      <alignment horizontal="center" vertical="center" wrapText="1"/>
      <protection hidden="1"/>
    </xf>
    <xf numFmtId="0" fontId="17" fillId="4" borderId="73" xfId="4" applyFont="1" applyFill="1" applyBorder="1" applyAlignment="1" applyProtection="1">
      <alignment horizontal="center" vertical="center" wrapText="1"/>
      <protection hidden="1"/>
    </xf>
    <xf numFmtId="165" fontId="18" fillId="8" borderId="25" xfId="4" applyNumberFormat="1" applyFont="1" applyFill="1" applyBorder="1" applyAlignment="1" applyProtection="1">
      <alignment horizontal="center" vertical="center"/>
      <protection locked="0"/>
    </xf>
    <xf numFmtId="165" fontId="18" fillId="8" borderId="3" xfId="4" applyNumberFormat="1" applyFont="1" applyFill="1" applyBorder="1" applyAlignment="1" applyProtection="1">
      <alignment horizontal="center" vertical="center"/>
      <protection locked="0"/>
    </xf>
    <xf numFmtId="165" fontId="18" fillId="8" borderId="19" xfId="4" applyNumberFormat="1" applyFont="1" applyFill="1" applyBorder="1" applyAlignment="1" applyProtection="1">
      <alignment horizontal="center" vertical="center"/>
      <protection locked="0"/>
    </xf>
    <xf numFmtId="166" fontId="18" fillId="8" borderId="70" xfId="4" applyNumberFormat="1" applyFont="1" applyFill="1" applyBorder="1" applyAlignment="1" applyProtection="1">
      <alignment horizontal="center" vertical="center"/>
      <protection hidden="1"/>
    </xf>
    <xf numFmtId="166" fontId="18" fillId="8" borderId="64" xfId="4" applyNumberFormat="1" applyFont="1" applyFill="1" applyBorder="1" applyAlignment="1" applyProtection="1">
      <alignment horizontal="center" vertical="center"/>
      <protection hidden="1"/>
    </xf>
    <xf numFmtId="165" fontId="18" fillId="8" borderId="26" xfId="4" applyNumberFormat="1" applyFont="1" applyFill="1" applyBorder="1" applyAlignment="1" applyProtection="1">
      <alignment horizontal="center" vertical="center"/>
      <protection locked="0"/>
    </xf>
    <xf numFmtId="165" fontId="18" fillId="8" borderId="5" xfId="4" applyNumberFormat="1" applyFont="1" applyFill="1" applyBorder="1" applyAlignment="1" applyProtection="1">
      <alignment horizontal="center" vertical="center"/>
      <protection locked="0"/>
    </xf>
    <xf numFmtId="165" fontId="18" fillId="8" borderId="20" xfId="4" applyNumberFormat="1" applyFont="1" applyFill="1" applyBorder="1" applyAlignment="1" applyProtection="1">
      <alignment horizontal="center" vertical="center"/>
      <protection locked="0"/>
    </xf>
    <xf numFmtId="166" fontId="18" fillId="8" borderId="74" xfId="4" applyNumberFormat="1" applyFont="1" applyFill="1" applyBorder="1" applyAlignment="1" applyProtection="1">
      <alignment horizontal="center" vertical="center"/>
      <protection hidden="1"/>
    </xf>
    <xf numFmtId="166" fontId="18" fillId="8" borderId="68" xfId="4" applyNumberFormat="1" applyFont="1" applyFill="1" applyBorder="1" applyAlignment="1" applyProtection="1">
      <alignment horizontal="center" vertical="center"/>
      <protection hidden="1"/>
    </xf>
    <xf numFmtId="166" fontId="18" fillId="8" borderId="65" xfId="4" applyNumberFormat="1" applyFont="1" applyFill="1" applyBorder="1" applyAlignment="1" applyProtection="1">
      <alignment horizontal="center" vertical="center"/>
      <protection hidden="1"/>
    </xf>
    <xf numFmtId="166" fontId="18" fillId="8" borderId="72" xfId="4" applyNumberFormat="1" applyFont="1" applyFill="1" applyBorder="1" applyAlignment="1" applyProtection="1">
      <alignment horizontal="center" vertical="center"/>
      <protection hidden="1"/>
    </xf>
    <xf numFmtId="166" fontId="18" fillId="8" borderId="60" xfId="4" applyNumberFormat="1" applyFont="1" applyFill="1" applyBorder="1" applyAlignment="1" applyProtection="1">
      <alignment horizontal="center" vertical="center"/>
      <protection hidden="1"/>
    </xf>
    <xf numFmtId="166" fontId="18" fillId="8" borderId="25" xfId="4" applyNumberFormat="1" applyFont="1" applyFill="1" applyBorder="1" applyAlignment="1" applyProtection="1">
      <alignment horizontal="center" vertical="center"/>
      <protection hidden="1"/>
    </xf>
    <xf numFmtId="166" fontId="18" fillId="8" borderId="3" xfId="4" applyNumberFormat="1" applyFont="1" applyFill="1" applyBorder="1" applyAlignment="1" applyProtection="1">
      <alignment horizontal="center" vertical="center"/>
      <protection hidden="1"/>
    </xf>
    <xf numFmtId="166" fontId="18" fillId="8" borderId="56" xfId="4" applyNumberFormat="1" applyFont="1" applyFill="1" applyBorder="1" applyAlignment="1" applyProtection="1">
      <alignment horizontal="center" vertical="center"/>
      <protection hidden="1"/>
    </xf>
    <xf numFmtId="166" fontId="18" fillId="8" borderId="69" xfId="4" applyNumberFormat="1" applyFont="1" applyFill="1" applyBorder="1" applyAlignment="1" applyProtection="1">
      <alignment horizontal="center" vertical="center"/>
      <protection hidden="1"/>
    </xf>
    <xf numFmtId="166" fontId="18" fillId="8" borderId="66" xfId="4" applyNumberFormat="1" applyFont="1" applyFill="1" applyBorder="1" applyAlignment="1" applyProtection="1">
      <alignment horizontal="center" vertical="center"/>
      <protection hidden="1"/>
    </xf>
    <xf numFmtId="166" fontId="18" fillId="8" borderId="61" xfId="4" applyNumberFormat="1" applyFont="1" applyFill="1" applyBorder="1" applyAlignment="1" applyProtection="1">
      <alignment horizontal="center" vertical="center"/>
      <protection hidden="1"/>
    </xf>
    <xf numFmtId="166" fontId="18" fillId="8" borderId="19" xfId="4" applyNumberFormat="1" applyFont="1" applyFill="1" applyBorder="1" applyAlignment="1" applyProtection="1">
      <alignment horizontal="center" vertical="center"/>
      <protection hidden="1"/>
    </xf>
    <xf numFmtId="166" fontId="18" fillId="8" borderId="5" xfId="4" applyNumberFormat="1" applyFont="1" applyFill="1" applyBorder="1" applyAlignment="1" applyProtection="1">
      <alignment horizontal="center" vertical="center"/>
      <protection hidden="1"/>
    </xf>
    <xf numFmtId="166" fontId="18" fillId="8" borderId="75" xfId="4" applyNumberFormat="1" applyFont="1" applyFill="1" applyBorder="1" applyAlignment="1" applyProtection="1">
      <alignment horizontal="center" vertical="center"/>
      <protection hidden="1"/>
    </xf>
    <xf numFmtId="166" fontId="18" fillId="8" borderId="76" xfId="4" applyNumberFormat="1" applyFont="1" applyFill="1" applyBorder="1" applyAlignment="1" applyProtection="1">
      <alignment horizontal="center" vertical="center"/>
      <protection hidden="1"/>
    </xf>
    <xf numFmtId="166" fontId="18" fillId="8" borderId="77" xfId="4" applyNumberFormat="1" applyFont="1" applyFill="1" applyBorder="1" applyAlignment="1" applyProtection="1">
      <alignment horizontal="center" vertical="center"/>
      <protection hidden="1"/>
    </xf>
    <xf numFmtId="166" fontId="18" fillId="8" borderId="62" xfId="4" applyNumberFormat="1" applyFont="1" applyFill="1" applyBorder="1" applyAlignment="1" applyProtection="1">
      <alignment horizontal="center" vertical="center"/>
      <protection hidden="1"/>
    </xf>
    <xf numFmtId="166" fontId="18" fillId="8" borderId="32" xfId="4" applyNumberFormat="1" applyFont="1" applyFill="1" applyBorder="1" applyAlignment="1" applyProtection="1">
      <alignment horizontal="center" vertical="center"/>
      <protection hidden="1"/>
    </xf>
    <xf numFmtId="166" fontId="18" fillId="8" borderId="18" xfId="4" applyNumberFormat="1" applyFont="1" applyFill="1" applyBorder="1" applyAlignment="1" applyProtection="1">
      <alignment horizontal="center" vertical="center"/>
      <protection hidden="1"/>
    </xf>
    <xf numFmtId="166" fontId="18" fillId="8" borderId="57" xfId="4" applyNumberFormat="1" applyFont="1" applyFill="1" applyBorder="1" applyAlignment="1" applyProtection="1">
      <alignment horizontal="center" vertical="center"/>
      <protection hidden="1"/>
    </xf>
    <xf numFmtId="165" fontId="18" fillId="8" borderId="28" xfId="4" applyNumberFormat="1" applyFont="1" applyFill="1" applyBorder="1" applyAlignment="1" applyProtection="1">
      <alignment horizontal="center" vertical="center"/>
      <protection locked="0"/>
    </xf>
    <xf numFmtId="165" fontId="18" fillId="8" borderId="23" xfId="4" applyNumberFormat="1" applyFont="1" applyFill="1" applyBorder="1" applyAlignment="1" applyProtection="1">
      <alignment horizontal="center" vertical="center"/>
      <protection locked="0"/>
    </xf>
    <xf numFmtId="165" fontId="18" fillId="8" borderId="42" xfId="4" applyNumberFormat="1" applyFont="1" applyFill="1" applyBorder="1" applyAlignment="1" applyProtection="1">
      <alignment horizontal="center" vertical="center"/>
      <protection locked="0"/>
    </xf>
    <xf numFmtId="166" fontId="18" fillId="8" borderId="63" xfId="4" applyNumberFormat="1" applyFont="1" applyFill="1" applyBorder="1" applyAlignment="1" applyProtection="1">
      <alignment horizontal="center" vertical="center"/>
      <protection hidden="1"/>
    </xf>
    <xf numFmtId="166" fontId="18" fillId="8" borderId="59" xfId="4" applyNumberFormat="1" applyFont="1" applyFill="1" applyBorder="1" applyAlignment="1" applyProtection="1">
      <alignment horizontal="center" vertical="center"/>
      <protection hidden="1"/>
    </xf>
    <xf numFmtId="166" fontId="18" fillId="8" borderId="53" xfId="4" applyNumberFormat="1" applyFont="1" applyFill="1" applyBorder="1" applyAlignment="1" applyProtection="1">
      <alignment horizontal="center" vertical="center"/>
      <protection hidden="1"/>
    </xf>
    <xf numFmtId="166" fontId="18" fillId="8" borderId="54" xfId="4" applyNumberFormat="1" applyFont="1" applyFill="1" applyBorder="1" applyAlignment="1" applyProtection="1">
      <alignment horizontal="center" vertical="center"/>
      <protection hidden="1"/>
    </xf>
    <xf numFmtId="165" fontId="18" fillId="8" borderId="40" xfId="4" applyNumberFormat="1" applyFont="1" applyFill="1" applyBorder="1" applyAlignment="1" applyProtection="1">
      <alignment horizontal="center" vertical="center"/>
      <protection locked="0"/>
    </xf>
    <xf numFmtId="165" fontId="18" fillId="8" borderId="21" xfId="4" applyNumberFormat="1" applyFont="1" applyFill="1" applyBorder="1" applyAlignment="1" applyProtection="1">
      <alignment horizontal="center" vertical="center"/>
      <protection locked="0"/>
    </xf>
    <xf numFmtId="165" fontId="18" fillId="8" borderId="27" xfId="4" applyNumberFormat="1" applyFont="1" applyFill="1" applyBorder="1" applyAlignment="1" applyProtection="1">
      <alignment horizontal="center" vertical="center"/>
      <protection locked="0"/>
    </xf>
    <xf numFmtId="165" fontId="18" fillId="8" borderId="6" xfId="4" applyNumberFormat="1" applyFont="1" applyFill="1" applyBorder="1" applyAlignment="1" applyProtection="1">
      <alignment horizontal="center" vertical="center"/>
      <protection locked="0"/>
    </xf>
    <xf numFmtId="165" fontId="18" fillId="8" borderId="22" xfId="4" applyNumberFormat="1" applyFont="1" applyFill="1" applyBorder="1" applyAlignment="1" applyProtection="1">
      <alignment horizontal="center" vertical="center"/>
      <protection locked="0"/>
    </xf>
    <xf numFmtId="165" fontId="18" fillId="8" borderId="24" xfId="4" applyNumberFormat="1" applyFont="1" applyFill="1" applyBorder="1" applyAlignment="1" applyProtection="1">
      <alignment horizontal="center" vertical="center"/>
      <protection locked="0"/>
    </xf>
    <xf numFmtId="165" fontId="18" fillId="8" borderId="32" xfId="4" applyNumberFormat="1" applyFont="1" applyFill="1" applyBorder="1" applyAlignment="1" applyProtection="1">
      <alignment horizontal="center" vertical="center"/>
      <protection locked="0"/>
    </xf>
    <xf numFmtId="165" fontId="18" fillId="8" borderId="18" xfId="4" applyNumberFormat="1" applyFont="1" applyFill="1" applyBorder="1" applyAlignment="1" applyProtection="1">
      <alignment horizontal="center" vertical="center"/>
      <protection locked="0"/>
    </xf>
    <xf numFmtId="165" fontId="18" fillId="8" borderId="45" xfId="4" applyNumberFormat="1" applyFont="1" applyFill="1" applyBorder="1" applyAlignment="1" applyProtection="1">
      <alignment horizontal="center" vertical="center"/>
      <protection locked="0"/>
    </xf>
    <xf numFmtId="166" fontId="18" fillId="8" borderId="58" xfId="4" applyNumberFormat="1" applyFont="1" applyFill="1" applyBorder="1" applyAlignment="1" applyProtection="1">
      <alignment horizontal="center" vertical="center"/>
      <protection hidden="1"/>
    </xf>
    <xf numFmtId="0" fontId="18" fillId="5" borderId="10" xfId="4" applyFont="1" applyBorder="1" applyAlignment="1" applyProtection="1">
      <alignment horizontal="centerContinuous" vertical="center" wrapText="1"/>
      <protection hidden="1"/>
    </xf>
    <xf numFmtId="167" fontId="18" fillId="5" borderId="10" xfId="4" applyNumberFormat="1" applyFont="1" applyBorder="1" applyAlignment="1" applyProtection="1">
      <alignment horizontal="center" vertical="center" wrapText="1"/>
      <protection hidden="1"/>
    </xf>
    <xf numFmtId="167" fontId="18" fillId="5" borderId="43" xfId="4" applyNumberFormat="1" applyFont="1" applyBorder="1" applyAlignment="1" applyProtection="1">
      <alignment horizontal="center" vertical="center" wrapText="1"/>
      <protection hidden="1"/>
    </xf>
    <xf numFmtId="167" fontId="18" fillId="5" borderId="55" xfId="4" applyNumberFormat="1" applyFont="1" applyBorder="1" applyAlignment="1" applyProtection="1">
      <alignment horizontal="center" vertical="center" wrapText="1"/>
      <protection hidden="1"/>
    </xf>
    <xf numFmtId="0" fontId="18" fillId="8" borderId="34" xfId="4" applyNumberFormat="1" applyFont="1" applyFill="1" applyBorder="1" applyAlignment="1" applyProtection="1">
      <alignment horizontal="center" vertical="center"/>
      <protection locked="0"/>
    </xf>
    <xf numFmtId="0" fontId="18" fillId="8" borderId="29" xfId="4" applyNumberFormat="1" applyFont="1" applyFill="1" applyBorder="1" applyAlignment="1" applyProtection="1">
      <alignment horizontal="center" vertical="center"/>
      <protection locked="0"/>
    </xf>
    <xf numFmtId="0" fontId="18" fillId="8" borderId="30" xfId="4" applyNumberFormat="1" applyFont="1" applyFill="1" applyBorder="1" applyAlignment="1" applyProtection="1">
      <alignment horizontal="center" vertical="center"/>
      <protection locked="0"/>
    </xf>
    <xf numFmtId="0" fontId="18" fillId="8" borderId="31" xfId="4" applyNumberFormat="1" applyFont="1" applyFill="1" applyBorder="1" applyAlignment="1" applyProtection="1">
      <alignment horizontal="center" vertical="center"/>
      <protection locked="0"/>
    </xf>
    <xf numFmtId="166" fontId="18" fillId="8" borderId="83" xfId="4" applyNumberFormat="1" applyFont="1" applyFill="1" applyBorder="1" applyAlignment="1" applyProtection="1">
      <alignment horizontal="center" vertical="center"/>
      <protection hidden="1"/>
    </xf>
    <xf numFmtId="166" fontId="18" fillId="8" borderId="79" xfId="4" applyNumberFormat="1" applyFont="1" applyFill="1" applyBorder="1" applyAlignment="1" applyProtection="1">
      <alignment horizontal="center" vertical="center"/>
      <protection hidden="1"/>
    </xf>
    <xf numFmtId="166" fontId="18" fillId="8" borderId="80" xfId="4" applyNumberFormat="1" applyFont="1" applyFill="1" applyBorder="1" applyAlignment="1" applyProtection="1">
      <alignment horizontal="center" vertical="center"/>
      <protection hidden="1"/>
    </xf>
    <xf numFmtId="166" fontId="18" fillId="8" borderId="81" xfId="4" applyNumberFormat="1" applyFont="1" applyFill="1" applyBorder="1" applyAlignment="1" applyProtection="1">
      <alignment horizontal="center" vertical="center"/>
      <protection hidden="1"/>
    </xf>
    <xf numFmtId="166" fontId="18" fillId="8" borderId="78" xfId="4" applyNumberFormat="1" applyFont="1" applyFill="1" applyBorder="1" applyAlignment="1" applyProtection="1">
      <alignment horizontal="center" vertical="center"/>
      <protection hidden="1"/>
    </xf>
    <xf numFmtId="0" fontId="18" fillId="8" borderId="44" xfId="4" applyNumberFormat="1" applyFont="1" applyFill="1" applyBorder="1" applyAlignment="1" applyProtection="1">
      <alignment horizontal="center" vertical="center"/>
      <protection locked="0"/>
    </xf>
    <xf numFmtId="166" fontId="18" fillId="8" borderId="82" xfId="4" applyNumberFormat="1" applyFont="1" applyFill="1" applyBorder="1" applyAlignment="1" applyProtection="1">
      <alignment horizontal="center" vertical="center"/>
      <protection hidden="1"/>
    </xf>
    <xf numFmtId="2" fontId="20" fillId="8" borderId="36" xfId="4" quotePrefix="1" applyNumberFormat="1" applyFont="1" applyFill="1" applyBorder="1" applyAlignment="1" applyProtection="1">
      <alignment horizontal="center" vertical="center"/>
      <protection hidden="1"/>
    </xf>
    <xf numFmtId="2" fontId="20" fillId="8" borderId="36" xfId="4" applyNumberFormat="1" applyFont="1" applyFill="1" applyBorder="1" applyAlignment="1" applyProtection="1">
      <alignment horizontal="center" vertical="center"/>
      <protection hidden="1"/>
    </xf>
    <xf numFmtId="2" fontId="20" fillId="8" borderId="33" xfId="4" applyNumberFormat="1" applyFont="1" applyFill="1" applyBorder="1" applyAlignment="1" applyProtection="1">
      <alignment horizontal="center" vertical="center"/>
      <protection hidden="1"/>
    </xf>
    <xf numFmtId="2" fontId="20" fillId="8" borderId="36" xfId="4" applyNumberFormat="1" applyFont="1" applyFill="1" applyBorder="1" applyAlignment="1" applyProtection="1">
      <alignment vertical="center"/>
      <protection hidden="1"/>
    </xf>
    <xf numFmtId="14" fontId="4" fillId="4" borderId="1" xfId="4" applyNumberFormat="1" applyFont="1" applyFill="1" applyBorder="1" applyAlignment="1" applyProtection="1">
      <alignment horizontal="center" vertical="center"/>
      <protection locked="0"/>
    </xf>
    <xf numFmtId="0" fontId="3" fillId="0" borderId="0" xfId="8"/>
    <xf numFmtId="0" fontId="3" fillId="10" borderId="84" xfId="8" applyFill="1" applyBorder="1" applyAlignment="1">
      <alignment vertical="center" wrapText="1"/>
    </xf>
    <xf numFmtId="0" fontId="3" fillId="10" borderId="84" xfId="8" applyFill="1" applyBorder="1" applyAlignment="1">
      <alignment horizontal="center" vertical="center" wrapText="1"/>
    </xf>
    <xf numFmtId="6" fontId="3" fillId="10" borderId="84" xfId="8" applyNumberFormat="1" applyFill="1" applyBorder="1" applyAlignment="1">
      <alignment horizontal="center" vertical="center" wrapText="1"/>
    </xf>
    <xf numFmtId="0" fontId="28" fillId="12" borderId="84" xfId="8" applyFont="1" applyFill="1" applyBorder="1" applyAlignment="1">
      <alignment vertical="center" wrapText="1"/>
    </xf>
    <xf numFmtId="0" fontId="28" fillId="11" borderId="84" xfId="8" applyFont="1" applyFill="1" applyBorder="1" applyAlignment="1">
      <alignment vertical="center" wrapText="1"/>
    </xf>
    <xf numFmtId="0" fontId="28" fillId="13" borderId="84" xfId="8" applyFont="1" applyFill="1" applyBorder="1" applyAlignment="1">
      <alignment vertical="center" wrapText="1"/>
    </xf>
    <xf numFmtId="0" fontId="18" fillId="10" borderId="84" xfId="8" applyFont="1" applyFill="1" applyBorder="1" applyAlignment="1">
      <alignment vertical="top" wrapText="1"/>
    </xf>
    <xf numFmtId="0" fontId="3" fillId="10" borderId="84" xfId="8" applyFill="1" applyBorder="1" applyAlignment="1">
      <alignment horizontal="center" vertical="top" wrapText="1"/>
    </xf>
    <xf numFmtId="2" fontId="3" fillId="10" borderId="84" xfId="8" applyNumberFormat="1" applyFill="1" applyBorder="1" applyAlignment="1">
      <alignment horizontal="center" vertical="center" wrapText="1"/>
    </xf>
    <xf numFmtId="0" fontId="18" fillId="10" borderId="84" xfId="8" applyFont="1" applyFill="1" applyBorder="1" applyAlignment="1">
      <alignment horizontal="center" vertical="top" wrapText="1"/>
    </xf>
    <xf numFmtId="0" fontId="7" fillId="0" borderId="87" xfId="1" applyBorder="1" applyAlignment="1" applyProtection="1">
      <alignment horizontal="center" vertical="center"/>
      <protection hidden="1"/>
    </xf>
    <xf numFmtId="0" fontId="7" fillId="0" borderId="88" xfId="1" applyBorder="1" applyAlignment="1" applyProtection="1">
      <alignment horizontal="center" vertical="center"/>
      <protection hidden="1"/>
    </xf>
    <xf numFmtId="0" fontId="7" fillId="0" borderId="88" xfId="1" applyFill="1" applyBorder="1" applyAlignment="1" applyProtection="1">
      <alignment horizontal="center" vertical="center"/>
      <protection hidden="1"/>
    </xf>
    <xf numFmtId="0" fontId="7" fillId="0" borderId="77" xfId="1" applyFill="1" applyBorder="1" applyAlignment="1" applyProtection="1">
      <alignment horizontal="center" vertical="center"/>
      <protection hidden="1"/>
    </xf>
    <xf numFmtId="0" fontId="7" fillId="0" borderId="77" xfId="1" applyBorder="1" applyAlignment="1" applyProtection="1">
      <alignment horizontal="center" vertical="center"/>
      <protection hidden="1"/>
    </xf>
    <xf numFmtId="0" fontId="7" fillId="0" borderId="89" xfId="1" applyBorder="1" applyAlignment="1" applyProtection="1">
      <alignment horizontal="center" vertical="center"/>
      <protection hidden="1"/>
    </xf>
    <xf numFmtId="0" fontId="29" fillId="0" borderId="0" xfId="0" applyFont="1"/>
    <xf numFmtId="0" fontId="3" fillId="10" borderId="84" xfId="8" applyNumberFormat="1" applyFill="1" applyBorder="1" applyAlignment="1">
      <alignment horizontal="center" vertical="center" wrapText="1"/>
    </xf>
    <xf numFmtId="0" fontId="0" fillId="0" borderId="0" xfId="0" applyNumberFormat="1"/>
    <xf numFmtId="0" fontId="28" fillId="14" borderId="84" xfId="8" applyFont="1" applyFill="1" applyBorder="1" applyAlignment="1">
      <alignment vertical="center" wrapText="1"/>
    </xf>
    <xf numFmtId="167" fontId="18" fillId="15" borderId="10" xfId="4" applyNumberFormat="1" applyFont="1" applyFill="1" applyBorder="1" applyAlignment="1" applyProtection="1">
      <alignment horizontal="center" vertical="center" wrapText="1"/>
      <protection hidden="1"/>
    </xf>
    <xf numFmtId="167" fontId="30" fillId="15" borderId="90" xfId="1" applyNumberFormat="1" applyFont="1" applyFill="1" applyBorder="1" applyAlignment="1" applyProtection="1">
      <alignment horizontal="center" vertical="center"/>
      <protection hidden="1"/>
    </xf>
    <xf numFmtId="2" fontId="0" fillId="0" borderId="0" xfId="0" applyNumberFormat="1"/>
    <xf numFmtId="0" fontId="3" fillId="16" borderId="84" xfId="8" applyFill="1" applyBorder="1" applyAlignment="1">
      <alignment horizontal="center" vertical="center" wrapText="1"/>
    </xf>
    <xf numFmtId="6" fontId="25" fillId="16" borderId="84" xfId="8" applyNumberFormat="1" applyFont="1" applyFill="1" applyBorder="1" applyAlignment="1">
      <alignment vertical="center" wrapText="1"/>
    </xf>
    <xf numFmtId="164" fontId="2" fillId="8" borderId="2" xfId="4" applyNumberFormat="1" applyFont="1" applyFill="1" applyBorder="1" applyAlignment="1" applyProtection="1">
      <alignment horizontal="center" vertical="center"/>
      <protection hidden="1"/>
    </xf>
    <xf numFmtId="0" fontId="2" fillId="8" borderId="34" xfId="4" applyNumberFormat="1" applyFont="1" applyFill="1" applyBorder="1" applyAlignment="1" applyProtection="1">
      <alignment horizontal="center" vertical="center"/>
      <protection locked="0"/>
    </xf>
    <xf numFmtId="165" fontId="2" fillId="8" borderId="25" xfId="9" applyNumberFormat="1" applyFont="1" applyFill="1" applyBorder="1" applyAlignment="1" applyProtection="1">
      <alignment horizontal="center" vertical="center"/>
      <protection locked="0"/>
    </xf>
    <xf numFmtId="165" fontId="2" fillId="8" borderId="3" xfId="9" applyNumberFormat="1" applyFont="1" applyFill="1" applyBorder="1" applyAlignment="1" applyProtection="1">
      <alignment horizontal="center" vertical="center"/>
      <protection locked="0"/>
    </xf>
    <xf numFmtId="165" fontId="2" fillId="8" borderId="19" xfId="9" applyNumberFormat="1" applyFont="1" applyFill="1" applyBorder="1" applyAlignment="1" applyProtection="1">
      <alignment horizontal="center" vertical="center"/>
      <protection locked="0"/>
    </xf>
    <xf numFmtId="166" fontId="2" fillId="8" borderId="70" xfId="4" applyNumberFormat="1" applyFont="1" applyFill="1" applyBorder="1" applyAlignment="1" applyProtection="1">
      <alignment horizontal="center" vertical="center"/>
      <protection hidden="1"/>
    </xf>
    <xf numFmtId="166" fontId="2" fillId="8" borderId="68" xfId="4" applyNumberFormat="1" applyFont="1" applyFill="1" applyBorder="1" applyAlignment="1" applyProtection="1">
      <alignment horizontal="center" vertical="center"/>
      <protection hidden="1"/>
    </xf>
    <xf numFmtId="166" fontId="2" fillId="8" borderId="65" xfId="4" applyNumberFormat="1" applyFont="1" applyFill="1" applyBorder="1" applyAlignment="1" applyProtection="1">
      <alignment horizontal="center" vertical="center"/>
      <protection hidden="1"/>
    </xf>
    <xf numFmtId="166" fontId="2" fillId="8" borderId="72" xfId="4" applyNumberFormat="1" applyFont="1" applyFill="1" applyBorder="1" applyAlignment="1" applyProtection="1">
      <alignment horizontal="center" vertical="center"/>
      <protection hidden="1"/>
    </xf>
    <xf numFmtId="164" fontId="2" fillId="8" borderId="4" xfId="4" applyNumberFormat="1" applyFont="1" applyFill="1" applyBorder="1" applyAlignment="1" applyProtection="1">
      <alignment horizontal="center" vertical="center"/>
      <protection hidden="1"/>
    </xf>
    <xf numFmtId="0" fontId="2" fillId="8" borderId="29" xfId="4" applyNumberFormat="1" applyFont="1" applyFill="1" applyBorder="1" applyAlignment="1" applyProtection="1">
      <alignment horizontal="center" vertical="center"/>
      <protection locked="0"/>
    </xf>
    <xf numFmtId="166" fontId="2" fillId="8" borderId="64" xfId="4" applyNumberFormat="1" applyFont="1" applyFill="1" applyBorder="1" applyAlignment="1" applyProtection="1">
      <alignment horizontal="center" vertical="center"/>
      <protection hidden="1"/>
    </xf>
    <xf numFmtId="166" fontId="2" fillId="8" borderId="69" xfId="4" applyNumberFormat="1" applyFont="1" applyFill="1" applyBorder="1" applyAlignment="1" applyProtection="1">
      <alignment horizontal="center" vertical="center"/>
      <protection hidden="1"/>
    </xf>
    <xf numFmtId="166" fontId="2" fillId="8" borderId="66" xfId="4" applyNumberFormat="1" applyFont="1" applyFill="1" applyBorder="1" applyAlignment="1" applyProtection="1">
      <alignment horizontal="center" vertical="center"/>
      <protection hidden="1"/>
    </xf>
    <xf numFmtId="0" fontId="2" fillId="8" borderId="30" xfId="4" applyNumberFormat="1" applyFont="1" applyFill="1" applyBorder="1" applyAlignment="1" applyProtection="1">
      <alignment horizontal="center" vertical="center"/>
      <protection locked="0"/>
    </xf>
    <xf numFmtId="166" fontId="2" fillId="8" borderId="74" xfId="4" applyNumberFormat="1" applyFont="1" applyFill="1" applyBorder="1" applyAlignment="1" applyProtection="1">
      <alignment horizontal="center" vertical="center"/>
      <protection hidden="1"/>
    </xf>
    <xf numFmtId="166" fontId="2" fillId="8" borderId="75" xfId="4" applyNumberFormat="1" applyFont="1" applyFill="1" applyBorder="1" applyAlignment="1" applyProtection="1">
      <alignment horizontal="center" vertical="center"/>
      <protection hidden="1"/>
    </xf>
    <xf numFmtId="166" fontId="2" fillId="8" borderId="76" xfId="4" applyNumberFormat="1" applyFont="1" applyFill="1" applyBorder="1" applyAlignment="1" applyProtection="1">
      <alignment horizontal="center" vertical="center"/>
      <protection hidden="1"/>
    </xf>
    <xf numFmtId="166" fontId="2" fillId="8" borderId="77" xfId="4" applyNumberFormat="1" applyFont="1" applyFill="1" applyBorder="1" applyAlignment="1" applyProtection="1">
      <alignment horizontal="center" vertical="center"/>
      <protection hidden="1"/>
    </xf>
    <xf numFmtId="164" fontId="2" fillId="8" borderId="41" xfId="4" applyNumberFormat="1" applyFont="1" applyFill="1" applyBorder="1" applyAlignment="1" applyProtection="1">
      <alignment horizontal="center" vertical="center"/>
      <protection hidden="1"/>
    </xf>
    <xf numFmtId="0" fontId="2" fillId="8" borderId="31" xfId="4" applyNumberFormat="1" applyFont="1" applyFill="1" applyBorder="1" applyAlignment="1" applyProtection="1">
      <alignment horizontal="center" vertical="center"/>
      <protection locked="0"/>
    </xf>
    <xf numFmtId="165" fontId="2" fillId="8" borderId="28" xfId="4" applyNumberFormat="1" applyFont="1" applyFill="1" applyBorder="1" applyAlignment="1" applyProtection="1">
      <alignment horizontal="center" vertical="center"/>
      <protection locked="0"/>
    </xf>
    <xf numFmtId="165" fontId="2" fillId="8" borderId="23" xfId="4" applyNumberFormat="1" applyFont="1" applyFill="1" applyBorder="1" applyAlignment="1" applyProtection="1">
      <alignment horizontal="center" vertical="center"/>
      <protection locked="0"/>
    </xf>
    <xf numFmtId="165" fontId="2" fillId="8" borderId="26" xfId="9" applyNumberFormat="1" applyFont="1" applyFill="1" applyBorder="1" applyAlignment="1" applyProtection="1">
      <alignment horizontal="center" vertical="center"/>
      <protection locked="0"/>
    </xf>
    <xf numFmtId="165" fontId="2" fillId="8" borderId="5" xfId="9" applyNumberFormat="1" applyFont="1" applyFill="1" applyBorder="1" applyAlignment="1" applyProtection="1">
      <alignment horizontal="center" vertical="center"/>
      <protection locked="0"/>
    </xf>
    <xf numFmtId="165" fontId="2" fillId="8" borderId="21" xfId="9" applyNumberFormat="1" applyFont="1" applyFill="1" applyBorder="1" applyAlignment="1" applyProtection="1">
      <alignment horizontal="center" vertical="center"/>
      <protection locked="0"/>
    </xf>
    <xf numFmtId="165" fontId="2" fillId="8" borderId="27" xfId="9" applyNumberFormat="1" applyFont="1" applyFill="1" applyBorder="1" applyAlignment="1" applyProtection="1">
      <alignment horizontal="center" vertical="center"/>
      <protection locked="0"/>
    </xf>
    <xf numFmtId="165" fontId="2" fillId="8" borderId="6" xfId="9" applyNumberFormat="1" applyFont="1" applyFill="1" applyBorder="1" applyAlignment="1" applyProtection="1">
      <alignment horizontal="center" vertical="center"/>
      <protection locked="0"/>
    </xf>
    <xf numFmtId="165" fontId="2" fillId="8" borderId="22" xfId="9" applyNumberFormat="1" applyFont="1" applyFill="1" applyBorder="1" applyAlignment="1" applyProtection="1">
      <alignment horizontal="center" vertical="center"/>
      <protection locked="0"/>
    </xf>
    <xf numFmtId="165" fontId="2" fillId="8" borderId="28" xfId="9" applyNumberFormat="1" applyFont="1" applyFill="1" applyBorder="1" applyAlignment="1" applyProtection="1">
      <alignment horizontal="center" vertical="center"/>
      <protection locked="0"/>
    </xf>
    <xf numFmtId="165" fontId="2" fillId="8" borderId="23" xfId="9" applyNumberFormat="1" applyFont="1" applyFill="1" applyBorder="1" applyAlignment="1" applyProtection="1">
      <alignment horizontal="center" vertical="center"/>
      <protection locked="0"/>
    </xf>
    <xf numFmtId="165" fontId="2" fillId="8" borderId="24" xfId="9" applyNumberFormat="1" applyFont="1" applyFill="1" applyBorder="1" applyAlignment="1" applyProtection="1">
      <alignment horizontal="center" vertical="center"/>
      <protection locked="0"/>
    </xf>
    <xf numFmtId="0" fontId="2" fillId="8" borderId="44" xfId="4" applyNumberFormat="1" applyFont="1" applyFill="1" applyBorder="1" applyAlignment="1" applyProtection="1">
      <alignment horizontal="center" vertical="center"/>
      <protection locked="0"/>
    </xf>
    <xf numFmtId="165" fontId="2" fillId="8" borderId="32" xfId="9" applyNumberFormat="1" applyFont="1" applyFill="1" applyBorder="1" applyAlignment="1" applyProtection="1">
      <alignment horizontal="center" vertical="center"/>
      <protection locked="0"/>
    </xf>
    <xf numFmtId="165" fontId="2" fillId="8" borderId="18" xfId="9" applyNumberFormat="1" applyFont="1" applyFill="1" applyBorder="1" applyAlignment="1" applyProtection="1">
      <alignment horizontal="center" vertical="center"/>
      <protection locked="0"/>
    </xf>
    <xf numFmtId="165" fontId="2" fillId="8" borderId="45" xfId="9" applyNumberFormat="1" applyFont="1" applyFill="1" applyBorder="1" applyAlignment="1" applyProtection="1">
      <alignment horizontal="center" vertical="center"/>
      <protection locked="0"/>
    </xf>
    <xf numFmtId="165" fontId="2" fillId="8" borderId="27" xfId="4" applyNumberFormat="1" applyFont="1" applyFill="1" applyBorder="1" applyAlignment="1" applyProtection="1">
      <alignment horizontal="center" vertical="center"/>
      <protection locked="0"/>
    </xf>
    <xf numFmtId="165" fontId="2" fillId="8" borderId="6" xfId="4" applyNumberFormat="1" applyFont="1" applyFill="1" applyBorder="1" applyAlignment="1" applyProtection="1">
      <alignment horizontal="center" vertical="center"/>
      <protection locked="0"/>
    </xf>
    <xf numFmtId="165" fontId="2" fillId="8" borderId="22" xfId="4" applyNumberFormat="1" applyFont="1" applyFill="1" applyBorder="1" applyAlignment="1" applyProtection="1">
      <alignment horizontal="center" vertical="center"/>
      <protection locked="0"/>
    </xf>
    <xf numFmtId="165" fontId="2" fillId="8" borderId="24" xfId="4" applyNumberFormat="1" applyFont="1" applyFill="1" applyBorder="1" applyAlignment="1" applyProtection="1">
      <alignment horizontal="center" vertical="center"/>
      <protection locked="0"/>
    </xf>
    <xf numFmtId="165" fontId="2" fillId="8" borderId="32" xfId="4" applyNumberFormat="1" applyFont="1" applyFill="1" applyBorder="1" applyAlignment="1" applyProtection="1">
      <alignment horizontal="center" vertical="center"/>
      <protection locked="0"/>
    </xf>
    <xf numFmtId="165" fontId="2" fillId="8" borderId="18" xfId="4" applyNumberFormat="1" applyFont="1" applyFill="1" applyBorder="1" applyAlignment="1" applyProtection="1">
      <alignment horizontal="center" vertical="center"/>
      <protection locked="0"/>
    </xf>
    <xf numFmtId="165" fontId="2" fillId="8" borderId="45" xfId="4" applyNumberFormat="1" applyFont="1" applyFill="1" applyBorder="1" applyAlignment="1" applyProtection="1">
      <alignment horizontal="center" vertical="center"/>
      <protection locked="0"/>
    </xf>
    <xf numFmtId="164" fontId="2" fillId="8" borderId="52" xfId="4" applyNumberFormat="1" applyFont="1" applyFill="1" applyBorder="1" applyAlignment="1" applyProtection="1">
      <alignment horizontal="center" vertical="center"/>
      <protection hidden="1"/>
    </xf>
    <xf numFmtId="0" fontId="30" fillId="0" borderId="0" xfId="1" applyFont="1" applyAlignment="1" applyProtection="1">
      <alignment horizontal="center" vertical="center"/>
      <protection hidden="1"/>
    </xf>
    <xf numFmtId="14" fontId="18" fillId="4" borderId="1" xfId="4" applyNumberFormat="1" applyFont="1" applyFill="1" applyBorder="1" applyAlignment="1" applyProtection="1">
      <alignment horizontal="center" vertical="center"/>
      <protection locked="0"/>
    </xf>
    <xf numFmtId="0" fontId="30" fillId="0" borderId="87" xfId="1" applyFont="1" applyBorder="1" applyAlignment="1" applyProtection="1">
      <alignment horizontal="center" vertical="center"/>
      <protection hidden="1"/>
    </xf>
    <xf numFmtId="0" fontId="31" fillId="0" borderId="14" xfId="1" applyFont="1" applyBorder="1" applyAlignment="1" applyProtection="1">
      <alignment horizontal="right"/>
      <protection hidden="1"/>
    </xf>
    <xf numFmtId="20" fontId="31" fillId="2" borderId="15" xfId="1" applyNumberFormat="1" applyFont="1" applyFill="1" applyBorder="1" applyAlignment="1" applyProtection="1">
      <alignment horizontal="center" vertical="center"/>
      <protection locked="0"/>
    </xf>
    <xf numFmtId="0" fontId="31" fillId="0" borderId="0" xfId="1" applyFont="1" applyBorder="1" applyAlignment="1" applyProtection="1">
      <alignment horizontal="right"/>
      <protection hidden="1"/>
    </xf>
    <xf numFmtId="20" fontId="31" fillId="2" borderId="16" xfId="1" applyNumberFormat="1" applyFont="1" applyFill="1" applyBorder="1" applyAlignment="1" applyProtection="1">
      <alignment horizontal="center" vertical="center"/>
      <protection locked="0"/>
    </xf>
    <xf numFmtId="167" fontId="31" fillId="2" borderId="16" xfId="1" applyNumberFormat="1" applyFont="1" applyFill="1" applyBorder="1" applyAlignment="1" applyProtection="1">
      <alignment horizontal="center" vertical="center"/>
      <protection locked="0"/>
    </xf>
    <xf numFmtId="0" fontId="31" fillId="0" borderId="13" xfId="1" applyFont="1" applyBorder="1" applyAlignment="1" applyProtection="1">
      <alignment horizontal="right"/>
      <protection hidden="1"/>
    </xf>
    <xf numFmtId="167" fontId="31" fillId="2" borderId="17" xfId="1" applyNumberFormat="1" applyFont="1" applyFill="1" applyBorder="1" applyAlignment="1" applyProtection="1">
      <alignment horizontal="center" vertical="center"/>
      <protection locked="0"/>
    </xf>
    <xf numFmtId="0" fontId="30" fillId="0" borderId="0" xfId="1" applyFont="1" applyAlignment="1" applyProtection="1">
      <alignment horizontal="right"/>
      <protection hidden="1"/>
    </xf>
    <xf numFmtId="0" fontId="18" fillId="4" borderId="0" xfId="4" applyFont="1" applyFill="1" applyAlignment="1" applyProtection="1">
      <alignment horizontal="center" vertical="center"/>
      <protection hidden="1"/>
    </xf>
    <xf numFmtId="0" fontId="18" fillId="5" borderId="8" xfId="4" applyFont="1" applyBorder="1" applyAlignment="1" applyProtection="1">
      <alignment horizontal="centerContinuous" vertical="center" wrapText="1"/>
      <protection hidden="1"/>
    </xf>
    <xf numFmtId="0" fontId="30" fillId="0" borderId="89" xfId="1" applyFont="1" applyBorder="1" applyAlignment="1" applyProtection="1">
      <alignment horizontal="center" vertical="center"/>
      <protection hidden="1"/>
    </xf>
    <xf numFmtId="0" fontId="30" fillId="4" borderId="0" xfId="1" applyFont="1" applyFill="1" applyAlignment="1" applyProtection="1">
      <alignment horizontal="center" vertical="center"/>
      <protection hidden="1"/>
    </xf>
    <xf numFmtId="0" fontId="30" fillId="7" borderId="0" xfId="1" applyFont="1" applyFill="1" applyAlignment="1" applyProtection="1">
      <alignment horizontal="center" vertical="center"/>
      <protection hidden="1"/>
    </xf>
    <xf numFmtId="170" fontId="30" fillId="0" borderId="0" xfId="1" applyNumberFormat="1" applyFont="1" applyAlignment="1" applyProtection="1">
      <alignment horizontal="center" vertical="center"/>
      <protection hidden="1"/>
    </xf>
    <xf numFmtId="0" fontId="32" fillId="7" borderId="0" xfId="1" applyFont="1" applyFill="1" applyAlignment="1" applyProtection="1">
      <alignment horizontal="center" vertical="center"/>
      <protection hidden="1"/>
    </xf>
    <xf numFmtId="0" fontId="30" fillId="3" borderId="0" xfId="1" applyFont="1" applyFill="1" applyAlignment="1" applyProtection="1">
      <alignment horizontal="center" vertical="center"/>
      <protection hidden="1"/>
    </xf>
    <xf numFmtId="166" fontId="2" fillId="8" borderId="78" xfId="4" applyNumberFormat="1" applyFont="1" applyFill="1" applyBorder="1" applyAlignment="1" applyProtection="1">
      <alignment horizontal="center" vertical="center"/>
      <protection hidden="1"/>
    </xf>
    <xf numFmtId="166" fontId="2" fillId="8" borderId="79" xfId="4" applyNumberFormat="1" applyFont="1" applyFill="1" applyBorder="1" applyAlignment="1" applyProtection="1">
      <alignment horizontal="center" vertical="center"/>
      <protection hidden="1"/>
    </xf>
    <xf numFmtId="166" fontId="2" fillId="8" borderId="80" xfId="4" applyNumberFormat="1" applyFont="1" applyFill="1" applyBorder="1" applyAlignment="1" applyProtection="1">
      <alignment horizontal="center" vertical="center"/>
      <protection hidden="1"/>
    </xf>
    <xf numFmtId="166" fontId="2" fillId="8" borderId="81" xfId="4" applyNumberFormat="1" applyFont="1" applyFill="1" applyBorder="1" applyAlignment="1" applyProtection="1">
      <alignment horizontal="center" vertical="center"/>
      <protection hidden="1"/>
    </xf>
    <xf numFmtId="166" fontId="2" fillId="8" borderId="82" xfId="4" applyNumberFormat="1" applyFont="1" applyFill="1" applyBorder="1" applyAlignment="1" applyProtection="1">
      <alignment horizontal="center" vertical="center"/>
      <protection hidden="1"/>
    </xf>
    <xf numFmtId="166" fontId="2" fillId="8" borderId="83" xfId="4" applyNumberFormat="1" applyFont="1" applyFill="1" applyBorder="1" applyAlignment="1" applyProtection="1">
      <alignment horizontal="center" vertical="center"/>
      <protection hidden="1"/>
    </xf>
    <xf numFmtId="165" fontId="2" fillId="8" borderId="20" xfId="9" applyNumberFormat="1" applyFont="1" applyFill="1" applyBorder="1" applyAlignment="1" applyProtection="1">
      <alignment horizontal="center" vertical="center"/>
      <protection locked="0"/>
    </xf>
    <xf numFmtId="165" fontId="2" fillId="8" borderId="42" xfId="9" applyNumberFormat="1" applyFont="1" applyFill="1" applyBorder="1" applyAlignment="1" applyProtection="1">
      <alignment horizontal="center" vertical="center"/>
      <protection locked="0"/>
    </xf>
    <xf numFmtId="165" fontId="2" fillId="8" borderId="40" xfId="9" applyNumberFormat="1" applyFont="1" applyFill="1" applyBorder="1" applyAlignment="1" applyProtection="1">
      <alignment horizontal="center" vertical="center"/>
      <protection locked="0"/>
    </xf>
    <xf numFmtId="171" fontId="3" fillId="10" borderId="84" xfId="8" applyNumberFormat="1" applyFill="1" applyBorder="1" applyAlignment="1">
      <alignment horizontal="center" vertical="center" wrapText="1"/>
    </xf>
    <xf numFmtId="171" fontId="3" fillId="10" borderId="0" xfId="8" applyNumberFormat="1" applyFill="1" applyAlignment="1">
      <alignment horizontal="center" vertical="center" wrapText="1"/>
    </xf>
    <xf numFmtId="0" fontId="1" fillId="10" borderId="84" xfId="8" applyFont="1" applyFill="1" applyBorder="1" applyAlignment="1">
      <alignment horizontal="center" vertical="center" wrapText="1"/>
    </xf>
    <xf numFmtId="165" fontId="1" fillId="8" borderId="27" xfId="9" applyNumberFormat="1" applyFont="1" applyFill="1" applyBorder="1" applyAlignment="1" applyProtection="1">
      <alignment horizontal="center" vertical="center"/>
      <protection locked="0"/>
    </xf>
    <xf numFmtId="0" fontId="7" fillId="0" borderId="0" xfId="1" applyAlignment="1" applyProtection="1">
      <alignment vertical="center"/>
      <protection hidden="1"/>
    </xf>
    <xf numFmtId="14" fontId="7" fillId="0" borderId="87" xfId="1" applyNumberFormat="1" applyBorder="1" applyAlignment="1" applyProtection="1">
      <alignment horizontal="center" vertical="center"/>
      <protection hidden="1"/>
    </xf>
    <xf numFmtId="17" fontId="7" fillId="0" borderId="87" xfId="1" applyNumberFormat="1" applyBorder="1" applyAlignment="1" applyProtection="1">
      <alignment horizontal="center" vertical="center"/>
      <protection hidden="1"/>
    </xf>
    <xf numFmtId="166" fontId="34" fillId="0" borderId="0" xfId="0" applyNumberFormat="1" applyFont="1"/>
    <xf numFmtId="0" fontId="7" fillId="0" borderId="100" xfId="1" applyFill="1" applyBorder="1" applyAlignment="1" applyProtection="1">
      <alignment horizontal="center" vertical="center"/>
      <protection hidden="1"/>
    </xf>
    <xf numFmtId="164" fontId="2" fillId="8" borderId="0" xfId="4" applyNumberFormat="1" applyFont="1" applyFill="1" applyBorder="1" applyAlignment="1" applyProtection="1">
      <alignment horizontal="center" vertical="center"/>
      <protection hidden="1"/>
    </xf>
    <xf numFmtId="0" fontId="2" fillId="8" borderId="0" xfId="4" applyNumberFormat="1" applyFont="1" applyFill="1" applyBorder="1" applyAlignment="1" applyProtection="1">
      <alignment horizontal="center" vertical="center"/>
      <protection locked="0"/>
    </xf>
    <xf numFmtId="165" fontId="2" fillId="8" borderId="0" xfId="9" applyNumberFormat="1" applyFont="1" applyFill="1" applyBorder="1" applyAlignment="1" applyProtection="1">
      <alignment horizontal="center" vertical="center"/>
      <protection locked="0"/>
    </xf>
    <xf numFmtId="166" fontId="2" fillId="8" borderId="0" xfId="4" applyNumberFormat="1" applyFont="1" applyFill="1" applyBorder="1" applyAlignment="1" applyProtection="1">
      <alignment horizontal="center" vertical="center"/>
      <protection hidden="1"/>
    </xf>
    <xf numFmtId="166" fontId="18" fillId="8" borderId="0" xfId="4" applyNumberFormat="1" applyFont="1" applyFill="1" applyBorder="1" applyAlignment="1" applyProtection="1">
      <alignment horizontal="center" vertical="center"/>
      <protection hidden="1"/>
    </xf>
    <xf numFmtId="0" fontId="7" fillId="0" borderId="0" xfId="1" applyFill="1" applyBorder="1" applyAlignment="1" applyProtection="1">
      <alignment horizontal="center" vertical="center"/>
      <protection hidden="1"/>
    </xf>
    <xf numFmtId="165" fontId="2" fillId="8" borderId="103" xfId="9" applyNumberFormat="1" applyFont="1" applyFill="1" applyBorder="1" applyAlignment="1" applyProtection="1">
      <alignment horizontal="center" vertical="center"/>
      <protection locked="0"/>
    </xf>
    <xf numFmtId="166" fontId="2" fillId="8" borderId="104" xfId="4" applyNumberFormat="1" applyFont="1" applyFill="1" applyBorder="1" applyAlignment="1" applyProtection="1">
      <alignment horizontal="center" vertical="center"/>
      <protection hidden="1"/>
    </xf>
    <xf numFmtId="165" fontId="2" fillId="8" borderId="105" xfId="9" applyNumberFormat="1" applyFont="1" applyFill="1" applyBorder="1" applyAlignment="1" applyProtection="1">
      <alignment horizontal="center" vertical="center"/>
      <protection locked="0"/>
    </xf>
    <xf numFmtId="167" fontId="9" fillId="0" borderId="8" xfId="1" applyNumberFormat="1" applyFont="1" applyBorder="1" applyAlignment="1" applyProtection="1">
      <alignment horizontal="center" vertical="center"/>
      <protection hidden="1"/>
    </xf>
    <xf numFmtId="167" fontId="9" fillId="0" borderId="9" xfId="1" applyNumberFormat="1" applyFont="1" applyBorder="1" applyAlignment="1" applyProtection="1">
      <alignment horizontal="center" vertical="center"/>
      <protection hidden="1"/>
    </xf>
    <xf numFmtId="0" fontId="9" fillId="0" borderId="10" xfId="1" applyFont="1" applyBorder="1" applyAlignment="1" applyProtection="1">
      <alignment horizontal="center" vertical="center"/>
      <protection hidden="1"/>
    </xf>
    <xf numFmtId="0" fontId="9" fillId="0" borderId="9" xfId="1" applyFont="1" applyBorder="1" applyAlignment="1" applyProtection="1">
      <alignment horizontal="center" vertical="center"/>
      <protection hidden="1"/>
    </xf>
    <xf numFmtId="0" fontId="21" fillId="8" borderId="46" xfId="4" applyFont="1" applyFill="1" applyBorder="1" applyAlignment="1" applyProtection="1">
      <alignment horizontal="center" vertical="center" textRotation="90"/>
      <protection locked="0"/>
    </xf>
    <xf numFmtId="0" fontId="21" fillId="8" borderId="47" xfId="4" applyFont="1" applyFill="1" applyBorder="1" applyAlignment="1" applyProtection="1">
      <alignment horizontal="center" vertical="center" textRotation="90"/>
      <protection locked="0"/>
    </xf>
    <xf numFmtId="0" fontId="7" fillId="0" borderId="91" xfId="1" applyBorder="1" applyAlignment="1" applyProtection="1">
      <alignment horizontal="center" vertical="center"/>
      <protection hidden="1"/>
    </xf>
    <xf numFmtId="0" fontId="7" fillId="0" borderId="92" xfId="1" applyBorder="1" applyAlignment="1" applyProtection="1">
      <alignment horizontal="center" vertical="center"/>
      <protection hidden="1"/>
    </xf>
    <xf numFmtId="0" fontId="7" fillId="0" borderId="93" xfId="1" applyBorder="1" applyAlignment="1" applyProtection="1">
      <alignment horizontal="center" vertical="center"/>
      <protection hidden="1"/>
    </xf>
    <xf numFmtId="0" fontId="7" fillId="0" borderId="94" xfId="1" applyBorder="1" applyAlignment="1" applyProtection="1">
      <alignment horizontal="center" vertical="center"/>
      <protection hidden="1"/>
    </xf>
    <xf numFmtId="0" fontId="7" fillId="0" borderId="0" xfId="1" applyBorder="1" applyAlignment="1" applyProtection="1">
      <alignment horizontal="center" vertical="center"/>
      <protection hidden="1"/>
    </xf>
    <xf numFmtId="0" fontId="7" fillId="0" borderId="95" xfId="1" applyBorder="1" applyAlignment="1" applyProtection="1">
      <alignment horizontal="center" vertical="center"/>
      <protection hidden="1"/>
    </xf>
    <xf numFmtId="0" fontId="7" fillId="0" borderId="96" xfId="1" applyBorder="1" applyAlignment="1" applyProtection="1">
      <alignment horizontal="center" vertical="center"/>
      <protection hidden="1"/>
    </xf>
    <xf numFmtId="0" fontId="7" fillId="0" borderId="97" xfId="1" applyBorder="1" applyAlignment="1" applyProtection="1">
      <alignment horizontal="center" vertical="center"/>
      <protection hidden="1"/>
    </xf>
    <xf numFmtId="0" fontId="7" fillId="0" borderId="98" xfId="1" applyBorder="1" applyAlignment="1" applyProtection="1">
      <alignment horizontal="center" vertical="center"/>
      <protection hidden="1"/>
    </xf>
    <xf numFmtId="0" fontId="35" fillId="0" borderId="0" xfId="0" applyFont="1" applyAlignment="1">
      <alignment horizontal="center"/>
    </xf>
    <xf numFmtId="17" fontId="36" fillId="0" borderId="101" xfId="1" applyNumberFormat="1" applyFont="1" applyBorder="1" applyAlignment="1" applyProtection="1">
      <alignment horizontal="left" vertical="top" wrapText="1"/>
      <protection hidden="1"/>
    </xf>
    <xf numFmtId="17" fontId="36" fillId="0" borderId="99" xfId="1" applyNumberFormat="1" applyFont="1" applyBorder="1" applyAlignment="1" applyProtection="1">
      <alignment horizontal="left" vertical="top" wrapText="1"/>
      <protection hidden="1"/>
    </xf>
    <xf numFmtId="17" fontId="36" fillId="0" borderId="102" xfId="1" applyNumberFormat="1" applyFont="1" applyBorder="1" applyAlignment="1" applyProtection="1">
      <alignment horizontal="left" vertical="top" wrapText="1"/>
      <protection hidden="1"/>
    </xf>
    <xf numFmtId="17" fontId="36" fillId="0" borderId="35" xfId="1" applyNumberFormat="1" applyFont="1" applyBorder="1" applyAlignment="1" applyProtection="1">
      <alignment horizontal="center" wrapText="1"/>
      <protection hidden="1"/>
    </xf>
    <xf numFmtId="17" fontId="36" fillId="0" borderId="33" xfId="1" applyNumberFormat="1" applyFont="1" applyBorder="1" applyAlignment="1" applyProtection="1">
      <alignment horizontal="center" wrapText="1"/>
      <protection hidden="1"/>
    </xf>
    <xf numFmtId="17" fontId="36" fillId="0" borderId="36" xfId="1" applyNumberFormat="1" applyFont="1" applyBorder="1" applyAlignment="1" applyProtection="1">
      <alignment horizontal="center" wrapText="1"/>
      <protection hidden="1"/>
    </xf>
    <xf numFmtId="0" fontId="33" fillId="0" borderId="0" xfId="0" applyFont="1" applyAlignment="1">
      <alignment horizontal="right"/>
    </xf>
    <xf numFmtId="0" fontId="3" fillId="0" borderId="85" xfId="8" applyBorder="1" applyAlignment="1">
      <alignment horizontal="center" vertical="center" wrapText="1"/>
    </xf>
    <xf numFmtId="0" fontId="3" fillId="0" borderId="86" xfId="8" applyBorder="1" applyAlignment="1">
      <alignment horizontal="center" vertical="center" wrapText="1"/>
    </xf>
    <xf numFmtId="0" fontId="26" fillId="0" borderId="0" xfId="8" applyFont="1" applyAlignment="1">
      <alignment horizontal="center" vertical="top" wrapText="1"/>
    </xf>
    <xf numFmtId="2" fontId="3" fillId="0" borderId="85" xfId="8" applyNumberFormat="1" applyBorder="1" applyAlignment="1">
      <alignment horizontal="center" vertical="center" wrapText="1"/>
    </xf>
    <xf numFmtId="2" fontId="3" fillId="0" borderId="86" xfId="8" applyNumberFormat="1" applyBorder="1" applyAlignment="1">
      <alignment horizontal="center" vertical="center" wrapText="1"/>
    </xf>
    <xf numFmtId="0" fontId="3" fillId="0" borderId="85" xfId="8" applyNumberFormat="1" applyBorder="1" applyAlignment="1">
      <alignment horizontal="center" vertical="center" wrapText="1"/>
    </xf>
    <xf numFmtId="0" fontId="3" fillId="0" borderId="86" xfId="8" applyNumberFormat="1" applyBorder="1" applyAlignment="1">
      <alignment horizontal="center" vertical="center" wrapText="1"/>
    </xf>
  </cellXfs>
  <cellStyles count="13">
    <cellStyle name="20 % - Accent1" xfId="4" builtinId="30"/>
    <cellStyle name="20 % - Accent1 2" xfId="9" xr:uid="{00000000-0005-0000-0000-000001000000}"/>
    <cellStyle name="Monétaire 2" xfId="7" xr:uid="{00000000-0005-0000-0000-000002000000}"/>
    <cellStyle name="Monétaire 2 2" xfId="12" xr:uid="{00000000-0005-0000-0000-000003000000}"/>
    <cellStyle name="Normal" xfId="0" builtinId="0"/>
    <cellStyle name="Normal 10" xfId="3" xr:uid="{00000000-0005-0000-0000-000005000000}"/>
    <cellStyle name="Normal 2" xfId="1" xr:uid="{00000000-0005-0000-0000-000006000000}"/>
    <cellStyle name="Normal 2 2" xfId="6" xr:uid="{00000000-0005-0000-0000-000007000000}"/>
    <cellStyle name="Normal 2 2 2" xfId="11" xr:uid="{00000000-0005-0000-0000-000008000000}"/>
    <cellStyle name="Normal 3" xfId="5" xr:uid="{00000000-0005-0000-0000-000009000000}"/>
    <cellStyle name="Normal 3 2" xfId="10" xr:uid="{00000000-0005-0000-0000-00000A000000}"/>
    <cellStyle name="Normal 4" xfId="8" xr:uid="{00000000-0005-0000-0000-00000B000000}"/>
    <cellStyle name="Normal_plansbertrandV1" xfId="2" xr:uid="{00000000-0005-0000-0000-00000C000000}"/>
  </cellStyles>
  <dxfs count="121">
    <dxf>
      <fill>
        <patternFill>
          <bgColor theme="0" tint="-0.14996795556505021"/>
        </patternFill>
      </fill>
    </dxf>
    <dxf>
      <fill>
        <patternFill>
          <bgColor theme="0" tint="-4.9989318521683403E-2"/>
        </patternFill>
      </fill>
    </dxf>
    <dxf>
      <font>
        <color theme="1"/>
      </font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4.9989318521683403E-2"/>
        </patternFill>
      </fill>
    </dxf>
    <dxf>
      <font>
        <color theme="1"/>
      </font>
      <fill>
        <patternFill>
          <bgColor theme="7" tint="0.59996337778862885"/>
        </patternFill>
      </fill>
    </dxf>
    <dxf>
      <fill>
        <patternFill>
          <bgColor theme="0" tint="-4.9989318521683403E-2"/>
        </patternFill>
      </fill>
    </dxf>
    <dxf>
      <font>
        <color theme="1"/>
      </font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4.9989318521683403E-2"/>
        </patternFill>
      </fill>
    </dxf>
    <dxf>
      <font>
        <color theme="1"/>
      </font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4.9989318521683403E-2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4.9989318521683403E-2"/>
        </patternFill>
      </fill>
    </dxf>
    <dxf>
      <font>
        <color theme="1"/>
      </font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4.9989318521683403E-2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4.9989318521683403E-2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color theme="0"/>
      </font>
      <fill>
        <patternFill patternType="none">
          <bgColor auto="1"/>
        </patternFill>
      </fill>
    </dxf>
    <dxf>
      <fill>
        <patternFill>
          <bgColor theme="0" tint="-4.9989318521683403E-2"/>
        </patternFill>
      </fill>
    </dxf>
    <dxf>
      <font>
        <color theme="1"/>
      </font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4.9989318521683403E-2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4.9989318521683403E-2"/>
        </patternFill>
      </fill>
    </dxf>
    <dxf>
      <font>
        <color theme="1"/>
      </font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4.9989318521683403E-2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4.9989318521683403E-2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color theme="0"/>
      </font>
      <fill>
        <patternFill patternType="none">
          <bgColor auto="1"/>
        </patternFill>
      </fill>
    </dxf>
    <dxf>
      <fill>
        <patternFill>
          <bgColor theme="0" tint="-4.9989318521683403E-2"/>
        </patternFill>
      </fill>
    </dxf>
    <dxf>
      <font>
        <color theme="1"/>
      </font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4.9989318521683403E-2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4.9989318521683403E-2"/>
        </patternFill>
      </fill>
    </dxf>
    <dxf>
      <font>
        <color theme="1"/>
      </font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4.9989318521683403E-2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4.9989318521683403E-2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color theme="0"/>
      </font>
      <fill>
        <patternFill patternType="none">
          <bgColor auto="1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4.9989318521683403E-2"/>
        </patternFill>
      </fill>
    </dxf>
    <dxf>
      <font>
        <color theme="1"/>
      </font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4.9989318521683403E-2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4.9989318521683403E-2"/>
        </patternFill>
      </fill>
    </dxf>
    <dxf>
      <font>
        <color theme="1"/>
      </font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4.9989318521683403E-2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color theme="0"/>
      </font>
      <fill>
        <patternFill patternType="none">
          <bgColor auto="1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4.9989318521683403E-2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color theme="0"/>
      </font>
      <fill>
        <patternFill patternType="none">
          <bgColor auto="1"/>
        </patternFill>
      </fill>
    </dxf>
  </dxfs>
  <tableStyles count="0" defaultTableStyle="TableStyleMedium2" defaultPivotStyle="PivotStyleLight16"/>
  <colors>
    <mruColors>
      <color rgb="FFCC99FF"/>
      <color rgb="FFCC66FF"/>
      <color rgb="FFD9D9D9"/>
      <color rgb="FFDCE6F1"/>
      <color rgb="FFE4DFE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6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638175</xdr:colOff>
          <xdr:row>0</xdr:row>
          <xdr:rowOff>295275</xdr:rowOff>
        </xdr:from>
        <xdr:to>
          <xdr:col>17</xdr:col>
          <xdr:colOff>323850</xdr:colOff>
          <xdr:row>2</xdr:row>
          <xdr:rowOff>57150</xdr:rowOff>
        </xdr:to>
        <xdr:sp macro="" textlink="">
          <xdr:nvSpPr>
            <xdr:cNvPr id="18437" name="Bt1" hidden="1">
              <a:extLst>
                <a:ext uri="{63B3BB69-23CF-44E3-9099-C40C66FF867C}">
                  <a14:compatExt spid="_x0000_s18437"/>
                </a:ext>
                <a:ext uri="{FF2B5EF4-FFF2-40B4-BE49-F238E27FC236}">
                  <a16:creationId xmlns:a16="http://schemas.microsoft.com/office/drawing/2014/main" id="{00000000-0008-0000-0D00-000005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 2007-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4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5.xml"/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6.bin"/><Relationship Id="rId6" Type="http://schemas.openxmlformats.org/officeDocument/2006/relationships/comments" Target="../comments6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U41"/>
  <sheetViews>
    <sheetView zoomScale="98" zoomScaleNormal="98" workbookViewId="0">
      <pane xSplit="1" ySplit="2" topLeftCell="B17" activePane="bottomRight" state="frozen"/>
      <selection pane="topRight" activeCell="B1" sqref="B1"/>
      <selection pane="bottomLeft" activeCell="A3" sqref="A3"/>
      <selection pane="bottomRight" activeCell="I44" sqref="I44"/>
    </sheetView>
  </sheetViews>
  <sheetFormatPr baseColWidth="10" defaultColWidth="11.42578125" defaultRowHeight="12.75" x14ac:dyDescent="0.25"/>
  <cols>
    <col min="1" max="1" width="10.7109375" style="20" bestFit="1" customWidth="1"/>
    <col min="2" max="2" width="18.28515625" style="9" customWidth="1"/>
    <col min="3" max="15" width="11.42578125" style="9" customWidth="1"/>
    <col min="16" max="16" width="11.5703125" style="9" customWidth="1"/>
    <col min="17" max="18" width="9.85546875" style="9" customWidth="1"/>
    <col min="19" max="16384" width="11.42578125" style="9"/>
  </cols>
  <sheetData>
    <row r="1" spans="1:21" ht="39" customHeight="1" thickTop="1" thickBot="1" x14ac:dyDescent="0.3">
      <c r="A1" s="21"/>
      <c r="B1" s="27" t="s">
        <v>31</v>
      </c>
      <c r="C1" s="28" t="s">
        <v>29</v>
      </c>
      <c r="D1" s="111">
        <f ca="1">N38/"1:"</f>
        <v>0</v>
      </c>
      <c r="E1" s="29"/>
      <c r="F1" s="28" t="s">
        <v>30</v>
      </c>
      <c r="G1" s="112">
        <f ca="1">O38/"1:"</f>
        <v>0</v>
      </c>
      <c r="H1" s="29"/>
      <c r="I1" s="30" t="s">
        <v>32</v>
      </c>
      <c r="J1" s="30"/>
      <c r="K1" s="113">
        <f>J38/"1:"</f>
        <v>0</v>
      </c>
      <c r="L1" s="29"/>
      <c r="M1" s="30" t="s">
        <v>33</v>
      </c>
      <c r="N1" s="31"/>
      <c r="O1" s="114">
        <f ca="1">K38/"1:"</f>
        <v>0</v>
      </c>
    </row>
    <row r="2" spans="1:21" ht="40.5" customHeight="1" thickTop="1" thickBot="1" x14ac:dyDescent="0.3">
      <c r="A2" s="115">
        <v>43617</v>
      </c>
      <c r="B2" s="39" t="s">
        <v>0</v>
      </c>
      <c r="C2" s="40" t="s">
        <v>1</v>
      </c>
      <c r="D2" s="41" t="s">
        <v>34</v>
      </c>
      <c r="E2" s="42" t="s">
        <v>35</v>
      </c>
      <c r="F2" s="42" t="s">
        <v>36</v>
      </c>
      <c r="G2" s="49" t="s">
        <v>37</v>
      </c>
      <c r="H2" s="50" t="s">
        <v>2</v>
      </c>
      <c r="I2" s="47" t="str">
        <f>"Dont
H Jour
("&amp;TEXT(HJ,"hh")&amp;" à "&amp;TEXT(HN,"hh")&amp;")"</f>
        <v>Dont
H Jour
(07 à 20)</v>
      </c>
      <c r="J2" s="43" t="str">
        <f>"Dont
H Nuit
("&amp;TEXT(HN,"hh")&amp;" à "&amp;TEXT(HJ,"hh")&amp;")"</f>
        <v>Dont
H Nuit
(20 à 07)</v>
      </c>
      <c r="K2" s="48" t="s">
        <v>3</v>
      </c>
      <c r="L2" s="46" t="s">
        <v>4</v>
      </c>
      <c r="M2" s="41" t="s">
        <v>5</v>
      </c>
      <c r="N2" s="42" t="s">
        <v>6</v>
      </c>
      <c r="O2" s="44" t="s">
        <v>7</v>
      </c>
      <c r="P2" s="44" t="s">
        <v>52</v>
      </c>
    </row>
    <row r="3" spans="1:21" ht="15.75" thickTop="1" x14ac:dyDescent="0.2">
      <c r="A3" s="236" t="str">
        <f ca="1">MID(CELL("filename",A1),FIND("]",CELL("filename",A1))+1,32)</f>
        <v>MODELE</v>
      </c>
      <c r="B3" s="32">
        <f>IF(OR(
DAY(EOMONTH(A2,-1))-DAY(DATE(YEAR(A2),MONTH(A2),0)+2-WEEKDAY(DATE(YEAR(A2),MONTH(A2),0)))&lt;3,
DAY(EOMONTH(A2,-1))-DAY(DATE(YEAR(A2),MONTH(A2),0)+2-WEEKDAY(DATE(YEAR(A2),MONTH(A2),0)))&gt;7),
DATE(YEAR(A2),MONTH(A2),0)+2-WEEKDAY(DATE(YEAR(A2),MONTH(A2),0)),
DATE(YEAR(A2),MONTH(A2),0)+2-WEEKDAY(DATE(YEAR(A2),MONTH(A2),0))+7)</f>
        <v>43619</v>
      </c>
      <c r="C3" s="100"/>
      <c r="D3" s="51"/>
      <c r="E3" s="52"/>
      <c r="F3" s="52"/>
      <c r="G3" s="53"/>
      <c r="H3" s="54">
        <f>MAX(MOD(($E3+$G3-$D3-$F3),1),C3*HF)</f>
        <v>0</v>
      </c>
      <c r="I3" s="60">
        <f t="shared" ref="I3:I37" si="0">$H3-$J3</f>
        <v>0</v>
      </c>
      <c r="J3" s="61">
        <f>($D3&lt;&gt;"")*(MAX(0,MIN($E3,HJ)-IF($E3&gt;$D3,$D3,MIN(0,$D3-HJ)))+MAX(0,1-MAX(HN,$D3)-IF($E3&gt;$D3,1-$E3,MIN(0,HN-$E3))))
+($F3&lt;&gt;"")*(MAX(0,MIN($G3,HJ)-IF($G3&gt;$F3,$F3,MIN(0,$F3-HJ)))+MAX(0,1-MAX(HN,$F3)-IF($G3&gt;$F3,1-$G3,MIN(0,HN-$G3))))</f>
        <v>0</v>
      </c>
      <c r="K3" s="62">
        <f ca="1">MAX(COUNTIF(Fer,B3)*($E3&lt;$D3)*($E3-MIN(0,$D3))
+COUNTIF(Fer,B3)*($F3&lt;$E3)*($G3-$F3)
+COUNTIF(Fer,B3)*($F3&gt;$E3)*($G3&lt;$F3)*($G3-MIN($F3,0))
+COUNTIF(Fer,B3)*($E3&gt;$D3)*(MIN($E3,1)-$D3)
+COUNTIF(Fer,B3)*($E3&lt;$D3)*(MAX($E3,1)-$D3)
+COUNTIF(Fer,B3)*($G3&gt;$F3)*($F3&gt;$E3)*(MIN($G3,1)-$F3)
+COUNTIF(Fer,B3)*($G3&lt;$F3)*($F3&gt;$E3)*(MAX($G3,1)-$F3),
(WEEKDAY(B3)=1)*H3,C3*HF)</f>
        <v>0</v>
      </c>
      <c r="L3" s="63">
        <f ca="1">(WEEKDAY(B3)=1)*SUM(OFFSET(H3,,,-MIN(ROWS($3:3),7)))</f>
        <v>0</v>
      </c>
      <c r="M3" s="64">
        <f ca="1">(WEEKDAY(B3)=1)*MIN(HS_1,L3)</f>
        <v>0</v>
      </c>
      <c r="N3" s="65">
        <f ca="1">(WEEKDAY(B3)=1)*MIN(HS_2-HS_1,L3-M3)</f>
        <v>0</v>
      </c>
      <c r="O3" s="66">
        <f ca="1">(WEEKDAY(B3)=1)*L3-M3-N3</f>
        <v>0</v>
      </c>
      <c r="P3" s="127"/>
      <c r="Q3" s="13" t="s">
        <v>8</v>
      </c>
      <c r="R3" s="14">
        <v>0.29166666666666669</v>
      </c>
    </row>
    <row r="4" spans="1:21" ht="15" x14ac:dyDescent="0.2">
      <c r="A4" s="237"/>
      <c r="B4" s="33">
        <f t="shared" ref="B4:B37" si="1">B3+1</f>
        <v>43620</v>
      </c>
      <c r="C4" s="101"/>
      <c r="D4" s="51"/>
      <c r="E4" s="52"/>
      <c r="F4" s="52"/>
      <c r="G4" s="53"/>
      <c r="H4" s="55">
        <f t="shared" ref="H4:H37" si="2">MAX(MOD(($E4+$G4-$D4-$F4),1),C4*HF)</f>
        <v>0</v>
      </c>
      <c r="I4" s="67">
        <f t="shared" si="0"/>
        <v>0</v>
      </c>
      <c r="J4" s="68">
        <f t="shared" ref="J4:J37" si="3">($D4&lt;&gt;"")*(MAX(0,MIN($E4,HJ)-IF($E4&gt;$D4,$D4,MIN(0,$D4-HJ)))+MAX(0,1-MAX(HN,$D4)-IF($E4&gt;$D4,1-$E4,MIN(0,HN-$E4))))
+($F4&lt;&gt;"")*(MAX(0,MIN($G4,HJ)-IF($G4&gt;$F4,$F4,MIN(0,$F4-HJ)))+MAX(0,1-MAX(HN,$F4)-IF($G4&gt;$F4,1-$G4,MIN(0,HN-$G4))))</f>
        <v>0</v>
      </c>
      <c r="K4" s="62">
        <f t="shared" ref="K4:K37" ca="1" si="4">MAX(COUNTIF(Fer,B4)*($E4&lt;$D4)*($E4-MIN(0,$D4))
+COUNTIF(Fer,B4)*($F4&lt;$E4)*($G4-$F4)
+COUNTIF(Fer,B4)*($F4&gt;$E4)*($G4&lt;$F4)*($G4-MIN($F4,0))
+COUNTIF(Fer,B4)*($E4&gt;$D4)*(MIN($E4,1)-$D4)
+COUNTIF(Fer,B4)*($E4&lt;$D4)*(MAX($E4,1)-$D4)
+COUNTIF(Fer,B4)*($G4&gt;$F4)*($F4&gt;$E4)*(MIN($G4,1)-$F4)
+COUNTIF(Fer,B4)*($G4&lt;$F4)*($F4&gt;$E4)*(MAX($G4,1)-$F4),
(WEEKDAY(B4)=1)*H4,C4*HF)</f>
        <v>0</v>
      </c>
      <c r="L4" s="69">
        <f ca="1">(WEEKDAY(B4)=1)*SUM(OFFSET(H4,,,-MIN(ROWS($3:4),7)))</f>
        <v>0</v>
      </c>
      <c r="M4" s="64">
        <f t="shared" ref="M4:M37" ca="1" si="5">(WEEKDAY(B4)=1)*MIN(HS_1,L4)</f>
        <v>0</v>
      </c>
      <c r="N4" s="65">
        <f t="shared" ref="N4:N37" ca="1" si="6">(WEEKDAY(B4)=1)*MIN(HS_2-HS_1,L4-M4)</f>
        <v>0</v>
      </c>
      <c r="O4" s="70">
        <f t="shared" ref="O4:O37" ca="1" si="7">(WEEKDAY(B4)=1)*L4-M4-N4</f>
        <v>0</v>
      </c>
      <c r="P4" s="128"/>
      <c r="Q4" s="15" t="s">
        <v>9</v>
      </c>
      <c r="R4" s="16">
        <v>0.83333333333333337</v>
      </c>
      <c r="U4" s="45"/>
    </row>
    <row r="5" spans="1:21" ht="15" x14ac:dyDescent="0.2">
      <c r="A5" s="237"/>
      <c r="B5" s="33">
        <f t="shared" si="1"/>
        <v>43621</v>
      </c>
      <c r="C5" s="102"/>
      <c r="D5" s="51"/>
      <c r="E5" s="52"/>
      <c r="F5" s="52"/>
      <c r="G5" s="53"/>
      <c r="H5" s="55">
        <f t="shared" si="2"/>
        <v>0</v>
      </c>
      <c r="I5" s="67">
        <f t="shared" si="0"/>
        <v>0</v>
      </c>
      <c r="J5" s="68">
        <f t="shared" si="3"/>
        <v>0</v>
      </c>
      <c r="K5" s="62">
        <f t="shared" ca="1" si="4"/>
        <v>0</v>
      </c>
      <c r="L5" s="69">
        <f ca="1">(WEEKDAY(B5)=1)*SUM(OFFSET(H5,,,-MIN(ROWS($3:5),7)))</f>
        <v>0</v>
      </c>
      <c r="M5" s="64">
        <f t="shared" ca="1" si="5"/>
        <v>0</v>
      </c>
      <c r="N5" s="71">
        <f t="shared" ca="1" si="6"/>
        <v>0</v>
      </c>
      <c r="O5" s="70">
        <f t="shared" ca="1" si="7"/>
        <v>0</v>
      </c>
      <c r="P5" s="128"/>
      <c r="Q5" s="15" t="s">
        <v>10</v>
      </c>
      <c r="R5" s="17">
        <f>RIGHT(M2,2)/24</f>
        <v>1.4583333333333333</v>
      </c>
    </row>
    <row r="6" spans="1:21" ht="15" x14ac:dyDescent="0.2">
      <c r="A6" s="237"/>
      <c r="B6" s="33">
        <f t="shared" si="1"/>
        <v>43622</v>
      </c>
      <c r="C6" s="101"/>
      <c r="D6" s="51"/>
      <c r="E6" s="52"/>
      <c r="F6" s="52"/>
      <c r="G6" s="53"/>
      <c r="H6" s="55">
        <f t="shared" si="2"/>
        <v>0</v>
      </c>
      <c r="I6" s="67">
        <f t="shared" si="0"/>
        <v>0</v>
      </c>
      <c r="J6" s="68">
        <f t="shared" si="3"/>
        <v>0</v>
      </c>
      <c r="K6" s="62">
        <f t="shared" ca="1" si="4"/>
        <v>0</v>
      </c>
      <c r="L6" s="69">
        <f ca="1">(WEEKDAY(B6)=1)*SUM(OFFSET(H6,,,-MIN(ROWS($3:6),7)))</f>
        <v>0</v>
      </c>
      <c r="M6" s="64">
        <f t="shared" ca="1" si="5"/>
        <v>0</v>
      </c>
      <c r="N6" s="65">
        <f t="shared" ca="1" si="6"/>
        <v>0</v>
      </c>
      <c r="O6" s="70">
        <f t="shared" ca="1" si="7"/>
        <v>0</v>
      </c>
      <c r="P6" s="128"/>
      <c r="Q6" s="15" t="s">
        <v>11</v>
      </c>
      <c r="R6" s="17">
        <f>RIGHT(N2,2)/24</f>
        <v>1.7916666666666667</v>
      </c>
    </row>
    <row r="7" spans="1:21" ht="15.75" thickBot="1" x14ac:dyDescent="0.25">
      <c r="A7" s="237"/>
      <c r="B7" s="33">
        <f t="shared" si="1"/>
        <v>43623</v>
      </c>
      <c r="C7" s="101"/>
      <c r="D7" s="51"/>
      <c r="E7" s="52"/>
      <c r="F7" s="52"/>
      <c r="G7" s="53"/>
      <c r="H7" s="55">
        <f t="shared" si="2"/>
        <v>0</v>
      </c>
      <c r="I7" s="67">
        <f t="shared" si="0"/>
        <v>0</v>
      </c>
      <c r="J7" s="68">
        <f t="shared" si="3"/>
        <v>0</v>
      </c>
      <c r="K7" s="62">
        <f t="shared" ca="1" si="4"/>
        <v>0</v>
      </c>
      <c r="L7" s="69">
        <f ca="1">(WEEKDAY(B7)=1)*SUM(OFFSET(H7,,,-MIN(ROWS($3:7),7)))</f>
        <v>0</v>
      </c>
      <c r="M7" s="64">
        <f t="shared" ca="1" si="5"/>
        <v>0</v>
      </c>
      <c r="N7" s="65">
        <f t="shared" ca="1" si="6"/>
        <v>0</v>
      </c>
      <c r="O7" s="70">
        <f t="shared" ca="1" si="7"/>
        <v>0</v>
      </c>
      <c r="P7" s="128"/>
      <c r="Q7" s="18" t="s">
        <v>51</v>
      </c>
      <c r="R7" s="19">
        <v>0.29166666666666669</v>
      </c>
    </row>
    <row r="8" spans="1:21" ht="16.5" thickTop="1" thickBot="1" x14ac:dyDescent="0.25">
      <c r="A8" s="237"/>
      <c r="B8" s="33">
        <f t="shared" si="1"/>
        <v>43624</v>
      </c>
      <c r="C8" s="101"/>
      <c r="D8" s="56"/>
      <c r="E8" s="57"/>
      <c r="F8" s="57"/>
      <c r="G8" s="58"/>
      <c r="H8" s="59">
        <f t="shared" si="2"/>
        <v>0</v>
      </c>
      <c r="I8" s="72">
        <f t="shared" si="0"/>
        <v>0</v>
      </c>
      <c r="J8" s="73">
        <f t="shared" si="3"/>
        <v>0</v>
      </c>
      <c r="K8" s="74">
        <f t="shared" ca="1" si="4"/>
        <v>0</v>
      </c>
      <c r="L8" s="75">
        <f ca="1">(WEEKDAY(B8)=1)*SUM(OFFSET(H8,,,-MIN(ROWS($3:8),7)))</f>
        <v>0</v>
      </c>
      <c r="M8" s="76">
        <f t="shared" ca="1" si="5"/>
        <v>0</v>
      </c>
      <c r="N8" s="77">
        <f t="shared" ca="1" si="6"/>
        <v>0</v>
      </c>
      <c r="O8" s="78">
        <f t="shared" ca="1" si="7"/>
        <v>0</v>
      </c>
      <c r="P8" s="129" t="str">
        <f>IF(H8&lt;&gt;0,"ASTREINTE","")</f>
        <v/>
      </c>
      <c r="Q8" s="10"/>
    </row>
    <row r="9" spans="1:21" ht="16.5" thickTop="1" thickBot="1" x14ac:dyDescent="0.3">
      <c r="A9" s="237"/>
      <c r="B9" s="34">
        <f t="shared" si="1"/>
        <v>43625</v>
      </c>
      <c r="C9" s="103"/>
      <c r="D9" s="79"/>
      <c r="E9" s="80"/>
      <c r="F9" s="80"/>
      <c r="G9" s="81"/>
      <c r="H9" s="104">
        <f t="shared" si="2"/>
        <v>0</v>
      </c>
      <c r="I9" s="105">
        <f t="shared" si="0"/>
        <v>0</v>
      </c>
      <c r="J9" s="106">
        <f t="shared" si="3"/>
        <v>0</v>
      </c>
      <c r="K9" s="107">
        <f t="shared" ca="1" si="4"/>
        <v>0</v>
      </c>
      <c r="L9" s="82">
        <f ca="1">(WEEKDAY(B9)=1)*SUM(OFFSET(H9,,,-MIN(ROWS($3:9),7)))</f>
        <v>0</v>
      </c>
      <c r="M9" s="83">
        <f t="shared" ca="1" si="5"/>
        <v>0</v>
      </c>
      <c r="N9" s="84">
        <f t="shared" ca="1" si="6"/>
        <v>0</v>
      </c>
      <c r="O9" s="85">
        <f t="shared" ca="1" si="7"/>
        <v>0</v>
      </c>
      <c r="P9" s="130" t="str">
        <f>IF(H9&lt;&gt;0,"ASTREINTE","")</f>
        <v/>
      </c>
    </row>
    <row r="10" spans="1:21" ht="15.75" thickTop="1" x14ac:dyDescent="0.25">
      <c r="A10" s="237"/>
      <c r="B10" s="32">
        <f t="shared" si="1"/>
        <v>43626</v>
      </c>
      <c r="C10" s="100"/>
      <c r="D10" s="51"/>
      <c r="E10" s="52"/>
      <c r="F10" s="52"/>
      <c r="G10" s="86"/>
      <c r="H10" s="55">
        <f t="shared" si="2"/>
        <v>0</v>
      </c>
      <c r="I10" s="67">
        <f t="shared" si="0"/>
        <v>0</v>
      </c>
      <c r="J10" s="68">
        <f t="shared" si="3"/>
        <v>0</v>
      </c>
      <c r="K10" s="62">
        <f t="shared" ca="1" si="4"/>
        <v>0</v>
      </c>
      <c r="L10" s="55">
        <f ca="1">(WEEKDAY(B10)=1)*SUM(OFFSET(H10,,,-MIN(ROWS($3:10),7)))</f>
        <v>0</v>
      </c>
      <c r="M10" s="64">
        <f t="shared" ca="1" si="5"/>
        <v>0</v>
      </c>
      <c r="N10" s="65">
        <f t="shared" ca="1" si="6"/>
        <v>0</v>
      </c>
      <c r="O10" s="70">
        <f t="shared" ca="1" si="7"/>
        <v>0</v>
      </c>
      <c r="P10" s="131"/>
    </row>
    <row r="11" spans="1:21" ht="15" x14ac:dyDescent="0.25">
      <c r="A11" s="237"/>
      <c r="B11" s="33">
        <f t="shared" si="1"/>
        <v>43627</v>
      </c>
      <c r="C11" s="101"/>
      <c r="D11" s="56"/>
      <c r="E11" s="57"/>
      <c r="F11" s="57"/>
      <c r="G11" s="87"/>
      <c r="H11" s="55">
        <f t="shared" si="2"/>
        <v>0</v>
      </c>
      <c r="I11" s="67">
        <f t="shared" si="0"/>
        <v>0</v>
      </c>
      <c r="J11" s="68">
        <f t="shared" si="3"/>
        <v>0</v>
      </c>
      <c r="K11" s="62">
        <f t="shared" ca="1" si="4"/>
        <v>0</v>
      </c>
      <c r="L11" s="69">
        <f ca="1">(WEEKDAY(B11)=1)*SUM(OFFSET(H11,,,-MIN(ROWS($3:11),7)))</f>
        <v>0</v>
      </c>
      <c r="M11" s="64">
        <f t="shared" ca="1" si="5"/>
        <v>0</v>
      </c>
      <c r="N11" s="65">
        <f t="shared" ca="1" si="6"/>
        <v>0</v>
      </c>
      <c r="O11" s="70">
        <f t="shared" ca="1" si="7"/>
        <v>0</v>
      </c>
      <c r="P11" s="131"/>
    </row>
    <row r="12" spans="1:21" ht="15" x14ac:dyDescent="0.25">
      <c r="A12" s="237"/>
      <c r="B12" s="33">
        <f t="shared" si="1"/>
        <v>43628</v>
      </c>
      <c r="C12" s="101"/>
      <c r="D12" s="56"/>
      <c r="E12" s="57"/>
      <c r="F12" s="57"/>
      <c r="G12" s="87"/>
      <c r="H12" s="55">
        <f t="shared" si="2"/>
        <v>0</v>
      </c>
      <c r="I12" s="67">
        <f t="shared" si="0"/>
        <v>0</v>
      </c>
      <c r="J12" s="68">
        <f t="shared" si="3"/>
        <v>0</v>
      </c>
      <c r="K12" s="62">
        <f t="shared" ca="1" si="4"/>
        <v>0</v>
      </c>
      <c r="L12" s="69">
        <f ca="1">(WEEKDAY(B12)=1)*SUM(OFFSET(H12,,,-MIN(ROWS($3:12),7)))</f>
        <v>0</v>
      </c>
      <c r="M12" s="64">
        <f t="shared" ca="1" si="5"/>
        <v>0</v>
      </c>
      <c r="N12" s="65">
        <f t="shared" ca="1" si="6"/>
        <v>0</v>
      </c>
      <c r="O12" s="70">
        <f t="shared" ca="1" si="7"/>
        <v>0</v>
      </c>
      <c r="P12" s="131"/>
    </row>
    <row r="13" spans="1:21" ht="15" x14ac:dyDescent="0.25">
      <c r="A13" s="237"/>
      <c r="B13" s="33">
        <f t="shared" si="1"/>
        <v>43629</v>
      </c>
      <c r="C13" s="101"/>
      <c r="D13" s="56"/>
      <c r="E13" s="57"/>
      <c r="F13" s="57"/>
      <c r="G13" s="87"/>
      <c r="H13" s="55">
        <f t="shared" si="2"/>
        <v>0</v>
      </c>
      <c r="I13" s="67">
        <f t="shared" si="0"/>
        <v>0</v>
      </c>
      <c r="J13" s="68">
        <f t="shared" si="3"/>
        <v>0</v>
      </c>
      <c r="K13" s="62">
        <f t="shared" ca="1" si="4"/>
        <v>0</v>
      </c>
      <c r="L13" s="69">
        <f ca="1">(WEEKDAY(B13)=1)*SUM(OFFSET(H13,,,-MIN(ROWS($3:13),7)))</f>
        <v>0</v>
      </c>
      <c r="M13" s="64">
        <f t="shared" ca="1" si="5"/>
        <v>0</v>
      </c>
      <c r="N13" s="65">
        <f t="shared" ca="1" si="6"/>
        <v>0</v>
      </c>
      <c r="O13" s="70">
        <f t="shared" ca="1" si="7"/>
        <v>0</v>
      </c>
      <c r="P13" s="131"/>
    </row>
    <row r="14" spans="1:21" ht="15" x14ac:dyDescent="0.25">
      <c r="A14" s="237"/>
      <c r="B14" s="33">
        <f t="shared" si="1"/>
        <v>43630</v>
      </c>
      <c r="C14" s="101"/>
      <c r="D14" s="56"/>
      <c r="E14" s="57"/>
      <c r="F14" s="57"/>
      <c r="G14" s="87"/>
      <c r="H14" s="55">
        <f t="shared" si="2"/>
        <v>0</v>
      </c>
      <c r="I14" s="67">
        <f t="shared" si="0"/>
        <v>0</v>
      </c>
      <c r="J14" s="68">
        <f t="shared" si="3"/>
        <v>0</v>
      </c>
      <c r="K14" s="62">
        <f t="shared" ca="1" si="4"/>
        <v>0</v>
      </c>
      <c r="L14" s="69">
        <f ca="1">(WEEKDAY(B14)=1)*SUM(OFFSET(H14,,,-MIN(ROWS($3:14),7)))</f>
        <v>0</v>
      </c>
      <c r="M14" s="64">
        <f t="shared" ca="1" si="5"/>
        <v>0</v>
      </c>
      <c r="N14" s="65">
        <f t="shared" ca="1" si="6"/>
        <v>0</v>
      </c>
      <c r="O14" s="70">
        <f t="shared" ca="1" si="7"/>
        <v>0</v>
      </c>
      <c r="P14" s="131"/>
    </row>
    <row r="15" spans="1:21" ht="15.75" thickBot="1" x14ac:dyDescent="0.3">
      <c r="A15" s="237"/>
      <c r="B15" s="33">
        <f t="shared" si="1"/>
        <v>43631</v>
      </c>
      <c r="C15" s="102"/>
      <c r="D15" s="88"/>
      <c r="E15" s="89"/>
      <c r="F15" s="89"/>
      <c r="G15" s="90"/>
      <c r="H15" s="59">
        <f t="shared" si="2"/>
        <v>0</v>
      </c>
      <c r="I15" s="72">
        <f t="shared" si="0"/>
        <v>0</v>
      </c>
      <c r="J15" s="73">
        <f t="shared" si="3"/>
        <v>0</v>
      </c>
      <c r="K15" s="74">
        <f t="shared" ca="1" si="4"/>
        <v>0</v>
      </c>
      <c r="L15" s="75">
        <f ca="1">(WEEKDAY(B15)=1)*SUM(OFFSET(H15,,,-MIN(ROWS($3:15),7)))</f>
        <v>0</v>
      </c>
      <c r="M15" s="76">
        <f t="shared" ca="1" si="5"/>
        <v>0</v>
      </c>
      <c r="N15" s="77">
        <f t="shared" ca="1" si="6"/>
        <v>0</v>
      </c>
      <c r="O15" s="78">
        <f t="shared" ca="1" si="7"/>
        <v>0</v>
      </c>
      <c r="P15" s="130" t="str">
        <f>IF(H15&lt;&gt;0,"ASTREINTE","")</f>
        <v/>
      </c>
    </row>
    <row r="16" spans="1:21" ht="16.5" thickTop="1" thickBot="1" x14ac:dyDescent="0.3">
      <c r="A16" s="237"/>
      <c r="B16" s="34">
        <f t="shared" si="1"/>
        <v>43632</v>
      </c>
      <c r="C16" s="103"/>
      <c r="D16" s="79"/>
      <c r="E16" s="80"/>
      <c r="F16" s="80"/>
      <c r="G16" s="91"/>
      <c r="H16" s="108">
        <f t="shared" si="2"/>
        <v>0</v>
      </c>
      <c r="I16" s="105">
        <f t="shared" si="0"/>
        <v>0</v>
      </c>
      <c r="J16" s="106">
        <f t="shared" si="3"/>
        <v>0</v>
      </c>
      <c r="K16" s="107">
        <f t="shared" ca="1" si="4"/>
        <v>0</v>
      </c>
      <c r="L16" s="82">
        <f ca="1">(WEEKDAY(B16)=1)*SUM(OFFSET(H16,,,-MIN(ROWS($3:16),7)))</f>
        <v>0</v>
      </c>
      <c r="M16" s="83">
        <f t="shared" ca="1" si="5"/>
        <v>0</v>
      </c>
      <c r="N16" s="84">
        <f t="shared" ca="1" si="6"/>
        <v>0</v>
      </c>
      <c r="O16" s="85">
        <f t="shared" ca="1" si="7"/>
        <v>0</v>
      </c>
      <c r="P16" s="130" t="str">
        <f>IF(H16&lt;&gt;0,"ASTREINTE","")</f>
        <v/>
      </c>
    </row>
    <row r="17" spans="1:16" ht="15.75" thickTop="1" x14ac:dyDescent="0.25">
      <c r="A17" s="36"/>
      <c r="B17" s="32">
        <f t="shared" si="1"/>
        <v>43633</v>
      </c>
      <c r="C17" s="109"/>
      <c r="D17" s="92"/>
      <c r="E17" s="93"/>
      <c r="F17" s="93"/>
      <c r="G17" s="94"/>
      <c r="H17" s="55">
        <f t="shared" si="2"/>
        <v>0</v>
      </c>
      <c r="I17" s="67">
        <f t="shared" si="0"/>
        <v>0</v>
      </c>
      <c r="J17" s="68">
        <f t="shared" si="3"/>
        <v>0</v>
      </c>
      <c r="K17" s="62">
        <f t="shared" ca="1" si="4"/>
        <v>0</v>
      </c>
      <c r="L17" s="55">
        <f ca="1">(WEEKDAY(B17)=1)*SUM(OFFSET(H17,,,-MIN(ROWS($3:17),7)))</f>
        <v>0</v>
      </c>
      <c r="M17" s="64">
        <f t="shared" ca="1" si="5"/>
        <v>0</v>
      </c>
      <c r="N17" s="65">
        <f t="shared" ca="1" si="6"/>
        <v>0</v>
      </c>
      <c r="O17" s="70">
        <f t="shared" ca="1" si="7"/>
        <v>0</v>
      </c>
      <c r="P17" s="131"/>
    </row>
    <row r="18" spans="1:16" ht="15" x14ac:dyDescent="0.25">
      <c r="A18" s="36"/>
      <c r="B18" s="33">
        <f t="shared" si="1"/>
        <v>43634</v>
      </c>
      <c r="C18" s="102"/>
      <c r="D18" s="88"/>
      <c r="E18" s="89"/>
      <c r="F18" s="89"/>
      <c r="G18" s="90"/>
      <c r="H18" s="55">
        <f t="shared" si="2"/>
        <v>0</v>
      </c>
      <c r="I18" s="67">
        <f t="shared" si="0"/>
        <v>0</v>
      </c>
      <c r="J18" s="68">
        <f t="shared" si="3"/>
        <v>0</v>
      </c>
      <c r="K18" s="62">
        <f t="shared" ca="1" si="4"/>
        <v>0</v>
      </c>
      <c r="L18" s="69">
        <f ca="1">(WEEKDAY(B18)=1)*SUM(OFFSET(H18,,,-MIN(ROWS($3:18),7)))</f>
        <v>0</v>
      </c>
      <c r="M18" s="64">
        <f t="shared" ca="1" si="5"/>
        <v>0</v>
      </c>
      <c r="N18" s="65">
        <f t="shared" ca="1" si="6"/>
        <v>0</v>
      </c>
      <c r="O18" s="70">
        <f t="shared" ca="1" si="7"/>
        <v>0</v>
      </c>
      <c r="P18" s="131"/>
    </row>
    <row r="19" spans="1:16" ht="15" x14ac:dyDescent="0.25">
      <c r="A19" s="36"/>
      <c r="B19" s="33">
        <f t="shared" si="1"/>
        <v>43635</v>
      </c>
      <c r="C19" s="102"/>
      <c r="D19" s="88"/>
      <c r="E19" s="89"/>
      <c r="F19" s="89"/>
      <c r="G19" s="90"/>
      <c r="H19" s="55">
        <f t="shared" si="2"/>
        <v>0</v>
      </c>
      <c r="I19" s="67">
        <f t="shared" si="0"/>
        <v>0</v>
      </c>
      <c r="J19" s="68">
        <f t="shared" si="3"/>
        <v>0</v>
      </c>
      <c r="K19" s="62">
        <f t="shared" ca="1" si="4"/>
        <v>0</v>
      </c>
      <c r="L19" s="69">
        <f ca="1">(WEEKDAY(B19)=1)*SUM(OFFSET(H19,,,-MIN(ROWS($3:19),7)))</f>
        <v>0</v>
      </c>
      <c r="M19" s="64">
        <f t="shared" ca="1" si="5"/>
        <v>0</v>
      </c>
      <c r="N19" s="65">
        <f t="shared" ca="1" si="6"/>
        <v>0</v>
      </c>
      <c r="O19" s="70">
        <f t="shared" ca="1" si="7"/>
        <v>0</v>
      </c>
      <c r="P19" s="131"/>
    </row>
    <row r="20" spans="1:16" ht="15" x14ac:dyDescent="0.25">
      <c r="A20" s="36"/>
      <c r="B20" s="33">
        <f t="shared" si="1"/>
        <v>43636</v>
      </c>
      <c r="C20" s="102"/>
      <c r="D20" s="88"/>
      <c r="E20" s="89"/>
      <c r="F20" s="89"/>
      <c r="G20" s="90"/>
      <c r="H20" s="55">
        <f t="shared" si="2"/>
        <v>0</v>
      </c>
      <c r="I20" s="67">
        <f t="shared" si="0"/>
        <v>0</v>
      </c>
      <c r="J20" s="68">
        <f t="shared" si="3"/>
        <v>0</v>
      </c>
      <c r="K20" s="62">
        <f t="shared" ca="1" si="4"/>
        <v>0</v>
      </c>
      <c r="L20" s="69">
        <f ca="1">(WEEKDAY(B20)=1)*SUM(OFFSET(H20,,,-MIN(ROWS($3:20),7)))</f>
        <v>0</v>
      </c>
      <c r="M20" s="64">
        <f t="shared" ca="1" si="5"/>
        <v>0</v>
      </c>
      <c r="N20" s="65">
        <f t="shared" ca="1" si="6"/>
        <v>0</v>
      </c>
      <c r="O20" s="70">
        <f t="shared" ca="1" si="7"/>
        <v>0</v>
      </c>
      <c r="P20" s="131"/>
    </row>
    <row r="21" spans="1:16" ht="15" x14ac:dyDescent="0.25">
      <c r="A21" s="36"/>
      <c r="B21" s="33">
        <f t="shared" si="1"/>
        <v>43637</v>
      </c>
      <c r="C21" s="102"/>
      <c r="D21" s="88"/>
      <c r="E21" s="89"/>
      <c r="F21" s="89"/>
      <c r="G21" s="90"/>
      <c r="H21" s="55">
        <f t="shared" si="2"/>
        <v>0</v>
      </c>
      <c r="I21" s="67">
        <f t="shared" si="0"/>
        <v>0</v>
      </c>
      <c r="J21" s="68">
        <f t="shared" si="3"/>
        <v>0</v>
      </c>
      <c r="K21" s="62">
        <f t="shared" ca="1" si="4"/>
        <v>0</v>
      </c>
      <c r="L21" s="69">
        <f ca="1">(WEEKDAY(B21)=1)*SUM(OFFSET(H21,,,-MIN(ROWS($3:21),7)))</f>
        <v>0</v>
      </c>
      <c r="M21" s="64">
        <f t="shared" ca="1" si="5"/>
        <v>0</v>
      </c>
      <c r="N21" s="65">
        <f t="shared" ca="1" si="6"/>
        <v>0</v>
      </c>
      <c r="O21" s="70">
        <f t="shared" ca="1" si="7"/>
        <v>0</v>
      </c>
      <c r="P21" s="131"/>
    </row>
    <row r="22" spans="1:16" ht="15.75" thickBot="1" x14ac:dyDescent="0.3">
      <c r="A22" s="36"/>
      <c r="B22" s="33">
        <f t="shared" si="1"/>
        <v>43638</v>
      </c>
      <c r="C22" s="102"/>
      <c r="D22" s="88"/>
      <c r="E22" s="89"/>
      <c r="F22" s="89"/>
      <c r="G22" s="90"/>
      <c r="H22" s="59">
        <f t="shared" si="2"/>
        <v>0</v>
      </c>
      <c r="I22" s="72">
        <f t="shared" si="0"/>
        <v>0</v>
      </c>
      <c r="J22" s="73">
        <f t="shared" si="3"/>
        <v>0</v>
      </c>
      <c r="K22" s="74">
        <f t="shared" ca="1" si="4"/>
        <v>0</v>
      </c>
      <c r="L22" s="75">
        <f ca="1">(WEEKDAY(B22)=1)*SUM(OFFSET(H22,,,-MIN(ROWS($3:22),7)))</f>
        <v>0</v>
      </c>
      <c r="M22" s="76">
        <f t="shared" ca="1" si="5"/>
        <v>0</v>
      </c>
      <c r="N22" s="77">
        <f t="shared" ca="1" si="6"/>
        <v>0</v>
      </c>
      <c r="O22" s="78">
        <f t="shared" ca="1" si="7"/>
        <v>0</v>
      </c>
      <c r="P22" s="130" t="str">
        <f>IF(H22&lt;&gt;0,"ASTREINTE","")</f>
        <v/>
      </c>
    </row>
    <row r="23" spans="1:16" ht="16.5" thickTop="1" thickBot="1" x14ac:dyDescent="0.3">
      <c r="A23" s="36"/>
      <c r="B23" s="34">
        <f t="shared" si="1"/>
        <v>43639</v>
      </c>
      <c r="C23" s="103"/>
      <c r="D23" s="79"/>
      <c r="E23" s="80"/>
      <c r="F23" s="80"/>
      <c r="G23" s="91"/>
      <c r="H23" s="108">
        <f t="shared" si="2"/>
        <v>0</v>
      </c>
      <c r="I23" s="105">
        <f t="shared" si="0"/>
        <v>0</v>
      </c>
      <c r="J23" s="106">
        <f t="shared" si="3"/>
        <v>0</v>
      </c>
      <c r="K23" s="110">
        <f t="shared" ca="1" si="4"/>
        <v>0</v>
      </c>
      <c r="L23" s="82">
        <f ca="1">(WEEKDAY(B23)=1)*SUM(OFFSET(H23,,,-MIN(ROWS($3:23),7)))</f>
        <v>0</v>
      </c>
      <c r="M23" s="83">
        <f t="shared" ca="1" si="5"/>
        <v>0</v>
      </c>
      <c r="N23" s="84">
        <f t="shared" ca="1" si="6"/>
        <v>0</v>
      </c>
      <c r="O23" s="85">
        <f t="shared" ca="1" si="7"/>
        <v>0</v>
      </c>
      <c r="P23" s="130" t="str">
        <f>IF(H23&lt;&gt;0,"ASTREINTE","")</f>
        <v/>
      </c>
    </row>
    <row r="24" spans="1:16" ht="15.75" thickTop="1" x14ac:dyDescent="0.25">
      <c r="A24" s="36"/>
      <c r="B24" s="32">
        <f t="shared" si="1"/>
        <v>43640</v>
      </c>
      <c r="C24" s="109"/>
      <c r="D24" s="92"/>
      <c r="E24" s="93"/>
      <c r="F24" s="93"/>
      <c r="G24" s="94"/>
      <c r="H24" s="55">
        <f t="shared" si="2"/>
        <v>0</v>
      </c>
      <c r="I24" s="67">
        <f t="shared" si="0"/>
        <v>0</v>
      </c>
      <c r="J24" s="68">
        <f t="shared" si="3"/>
        <v>0</v>
      </c>
      <c r="K24" s="62">
        <f t="shared" ca="1" si="4"/>
        <v>0</v>
      </c>
      <c r="L24" s="55">
        <f ca="1">(WEEKDAY(B24)=1)*SUM(OFFSET(H24,,,-MIN(ROWS($3:24),7)))</f>
        <v>0</v>
      </c>
      <c r="M24" s="64">
        <f t="shared" ca="1" si="5"/>
        <v>0</v>
      </c>
      <c r="N24" s="65">
        <f t="shared" ca="1" si="6"/>
        <v>0</v>
      </c>
      <c r="O24" s="70">
        <f t="shared" ca="1" si="7"/>
        <v>0</v>
      </c>
      <c r="P24" s="131"/>
    </row>
    <row r="25" spans="1:16" ht="15" x14ac:dyDescent="0.25">
      <c r="A25" s="36"/>
      <c r="B25" s="33">
        <f t="shared" si="1"/>
        <v>43641</v>
      </c>
      <c r="C25" s="102"/>
      <c r="D25" s="88"/>
      <c r="E25" s="89"/>
      <c r="F25" s="89"/>
      <c r="G25" s="90"/>
      <c r="H25" s="55">
        <f t="shared" si="2"/>
        <v>0</v>
      </c>
      <c r="I25" s="67">
        <f t="shared" si="0"/>
        <v>0</v>
      </c>
      <c r="J25" s="68">
        <f t="shared" si="3"/>
        <v>0</v>
      </c>
      <c r="K25" s="62">
        <f t="shared" ca="1" si="4"/>
        <v>0</v>
      </c>
      <c r="L25" s="69">
        <f ca="1">(WEEKDAY(B25)=1)*SUM(OFFSET(H25,,,-MIN(ROWS($3:25),7)))</f>
        <v>0</v>
      </c>
      <c r="M25" s="64">
        <f t="shared" ca="1" si="5"/>
        <v>0</v>
      </c>
      <c r="N25" s="65">
        <f t="shared" ca="1" si="6"/>
        <v>0</v>
      </c>
      <c r="O25" s="70">
        <f t="shared" ca="1" si="7"/>
        <v>0</v>
      </c>
      <c r="P25" s="131"/>
    </row>
    <row r="26" spans="1:16" ht="15" x14ac:dyDescent="0.25">
      <c r="A26" s="36"/>
      <c r="B26" s="33">
        <f t="shared" si="1"/>
        <v>43642</v>
      </c>
      <c r="C26" s="102"/>
      <c r="D26" s="88"/>
      <c r="E26" s="89"/>
      <c r="F26" s="89"/>
      <c r="G26" s="90"/>
      <c r="H26" s="55">
        <f t="shared" si="2"/>
        <v>0</v>
      </c>
      <c r="I26" s="67">
        <f t="shared" si="0"/>
        <v>0</v>
      </c>
      <c r="J26" s="68">
        <f t="shared" si="3"/>
        <v>0</v>
      </c>
      <c r="K26" s="62">
        <f t="shared" ca="1" si="4"/>
        <v>0</v>
      </c>
      <c r="L26" s="69">
        <f ca="1">(WEEKDAY(B26)=1)*SUM(OFFSET(H26,,,-MIN(ROWS($3:26),7)))</f>
        <v>0</v>
      </c>
      <c r="M26" s="64">
        <f t="shared" ca="1" si="5"/>
        <v>0</v>
      </c>
      <c r="N26" s="65">
        <f t="shared" ca="1" si="6"/>
        <v>0</v>
      </c>
      <c r="O26" s="70">
        <f t="shared" ca="1" si="7"/>
        <v>0</v>
      </c>
      <c r="P26" s="131"/>
    </row>
    <row r="27" spans="1:16" ht="15" x14ac:dyDescent="0.25">
      <c r="A27" s="36"/>
      <c r="B27" s="33">
        <f t="shared" si="1"/>
        <v>43643</v>
      </c>
      <c r="C27" s="102"/>
      <c r="D27" s="88"/>
      <c r="E27" s="89"/>
      <c r="F27" s="89"/>
      <c r="G27" s="90"/>
      <c r="H27" s="55">
        <f t="shared" si="2"/>
        <v>0</v>
      </c>
      <c r="I27" s="67">
        <f t="shared" si="0"/>
        <v>0</v>
      </c>
      <c r="J27" s="68">
        <f t="shared" si="3"/>
        <v>0</v>
      </c>
      <c r="K27" s="62">
        <f t="shared" ca="1" si="4"/>
        <v>0</v>
      </c>
      <c r="L27" s="69">
        <f ca="1">(WEEKDAY(B27)=1)*SUM(OFFSET(H27,,,-MIN(ROWS($3:27),7)))</f>
        <v>0</v>
      </c>
      <c r="M27" s="64">
        <f t="shared" ca="1" si="5"/>
        <v>0</v>
      </c>
      <c r="N27" s="65">
        <f t="shared" ca="1" si="6"/>
        <v>0</v>
      </c>
      <c r="O27" s="70">
        <f t="shared" ca="1" si="7"/>
        <v>0</v>
      </c>
      <c r="P27" s="131"/>
    </row>
    <row r="28" spans="1:16" ht="15" x14ac:dyDescent="0.25">
      <c r="A28" s="36"/>
      <c r="B28" s="33">
        <f t="shared" si="1"/>
        <v>43644</v>
      </c>
      <c r="C28" s="102"/>
      <c r="D28" s="88"/>
      <c r="E28" s="89"/>
      <c r="F28" s="89"/>
      <c r="G28" s="90"/>
      <c r="H28" s="55">
        <f t="shared" si="2"/>
        <v>0</v>
      </c>
      <c r="I28" s="67">
        <f t="shared" si="0"/>
        <v>0</v>
      </c>
      <c r="J28" s="68">
        <f t="shared" si="3"/>
        <v>0</v>
      </c>
      <c r="K28" s="62">
        <f t="shared" ca="1" si="4"/>
        <v>0</v>
      </c>
      <c r="L28" s="69">
        <f ca="1">(WEEKDAY(B28)=1)*SUM(OFFSET(H28,,,-MIN(ROWS($3:28),7)))</f>
        <v>0</v>
      </c>
      <c r="M28" s="64">
        <f t="shared" ca="1" si="5"/>
        <v>0</v>
      </c>
      <c r="N28" s="65">
        <f t="shared" ca="1" si="6"/>
        <v>0</v>
      </c>
      <c r="O28" s="70">
        <f t="shared" ca="1" si="7"/>
        <v>0</v>
      </c>
      <c r="P28" s="131"/>
    </row>
    <row r="29" spans="1:16" ht="15.75" thickBot="1" x14ac:dyDescent="0.3">
      <c r="A29" s="36"/>
      <c r="B29" s="33">
        <f t="shared" si="1"/>
        <v>43645</v>
      </c>
      <c r="C29" s="102"/>
      <c r="D29" s="88"/>
      <c r="E29" s="89"/>
      <c r="F29" s="89"/>
      <c r="G29" s="90"/>
      <c r="H29" s="59">
        <f t="shared" si="2"/>
        <v>0</v>
      </c>
      <c r="I29" s="72">
        <f t="shared" si="0"/>
        <v>0</v>
      </c>
      <c r="J29" s="73">
        <f t="shared" si="3"/>
        <v>0</v>
      </c>
      <c r="K29" s="74">
        <f t="shared" ca="1" si="4"/>
        <v>0</v>
      </c>
      <c r="L29" s="75">
        <f ca="1">(WEEKDAY(B29)=1)*SUM(OFFSET(H29,,,-MIN(ROWS($3:29),7)))</f>
        <v>0</v>
      </c>
      <c r="M29" s="76">
        <f t="shared" ca="1" si="5"/>
        <v>0</v>
      </c>
      <c r="N29" s="77">
        <f t="shared" ca="1" si="6"/>
        <v>0</v>
      </c>
      <c r="O29" s="78">
        <f t="shared" ca="1" si="7"/>
        <v>0</v>
      </c>
      <c r="P29" s="130" t="str">
        <f>IF(H29&lt;&gt;0,"ASTREINTE","")</f>
        <v/>
      </c>
    </row>
    <row r="30" spans="1:16" ht="16.5" thickTop="1" thickBot="1" x14ac:dyDescent="0.3">
      <c r="A30" s="36"/>
      <c r="B30" s="34">
        <f t="shared" si="1"/>
        <v>43646</v>
      </c>
      <c r="C30" s="103"/>
      <c r="D30" s="79"/>
      <c r="E30" s="80"/>
      <c r="F30" s="80"/>
      <c r="G30" s="91"/>
      <c r="H30" s="108">
        <f t="shared" si="2"/>
        <v>0</v>
      </c>
      <c r="I30" s="105">
        <f t="shared" si="0"/>
        <v>0</v>
      </c>
      <c r="J30" s="106">
        <f t="shared" si="3"/>
        <v>0</v>
      </c>
      <c r="K30" s="110">
        <f t="shared" ca="1" si="4"/>
        <v>0</v>
      </c>
      <c r="L30" s="82">
        <f ca="1">(WEEKDAY(B30)=1)*SUM(OFFSET(H30,,,-MIN(ROWS($3:30),7)))</f>
        <v>0</v>
      </c>
      <c r="M30" s="83">
        <f t="shared" ca="1" si="5"/>
        <v>0</v>
      </c>
      <c r="N30" s="84">
        <f t="shared" ca="1" si="6"/>
        <v>0</v>
      </c>
      <c r="O30" s="85">
        <f t="shared" ca="1" si="7"/>
        <v>0</v>
      </c>
      <c r="P30" s="130" t="str">
        <f>IF(H30&lt;&gt;0,"ASTREINTE","")</f>
        <v/>
      </c>
    </row>
    <row r="31" spans="1:16" ht="15.75" thickTop="1" x14ac:dyDescent="0.25">
      <c r="A31" s="36"/>
      <c r="B31" s="32">
        <f t="shared" si="1"/>
        <v>43647</v>
      </c>
      <c r="C31" s="109"/>
      <c r="D31" s="92"/>
      <c r="E31" s="93"/>
      <c r="F31" s="93"/>
      <c r="G31" s="94"/>
      <c r="H31" s="55">
        <f t="shared" si="2"/>
        <v>0</v>
      </c>
      <c r="I31" s="67">
        <f t="shared" si="0"/>
        <v>0</v>
      </c>
      <c r="J31" s="68">
        <f t="shared" si="3"/>
        <v>0</v>
      </c>
      <c r="K31" s="62">
        <f t="shared" ca="1" si="4"/>
        <v>0</v>
      </c>
      <c r="L31" s="55">
        <f ca="1">(WEEKDAY(B31)=1)*SUM(OFFSET(H31,,,-MIN(ROWS($3:31),7)))</f>
        <v>0</v>
      </c>
      <c r="M31" s="64">
        <f t="shared" ca="1" si="5"/>
        <v>0</v>
      </c>
      <c r="N31" s="65">
        <f t="shared" ca="1" si="6"/>
        <v>0</v>
      </c>
      <c r="O31" s="70">
        <f t="shared" ca="1" si="7"/>
        <v>0</v>
      </c>
      <c r="P31" s="130"/>
    </row>
    <row r="32" spans="1:16" ht="15" x14ac:dyDescent="0.25">
      <c r="A32" s="36"/>
      <c r="B32" s="33">
        <f t="shared" si="1"/>
        <v>43648</v>
      </c>
      <c r="C32" s="102"/>
      <c r="D32" s="88"/>
      <c r="E32" s="89"/>
      <c r="F32" s="89"/>
      <c r="G32" s="90"/>
      <c r="H32" s="55">
        <f t="shared" si="2"/>
        <v>0</v>
      </c>
      <c r="I32" s="67">
        <f t="shared" si="0"/>
        <v>0</v>
      </c>
      <c r="J32" s="68">
        <f t="shared" si="3"/>
        <v>0</v>
      </c>
      <c r="K32" s="62">
        <f t="shared" ca="1" si="4"/>
        <v>0</v>
      </c>
      <c r="L32" s="69">
        <f ca="1">(WEEKDAY(B32)=1)*SUM(OFFSET(H32,,,-MIN(ROWS($3:32),7)))</f>
        <v>0</v>
      </c>
      <c r="M32" s="64">
        <f t="shared" ca="1" si="5"/>
        <v>0</v>
      </c>
      <c r="N32" s="65">
        <f t="shared" ca="1" si="6"/>
        <v>0</v>
      </c>
      <c r="O32" s="70">
        <f t="shared" ca="1" si="7"/>
        <v>0</v>
      </c>
      <c r="P32" s="131"/>
    </row>
    <row r="33" spans="1:16" ht="15" x14ac:dyDescent="0.25">
      <c r="A33" s="36"/>
      <c r="B33" s="33">
        <f t="shared" si="1"/>
        <v>43649</v>
      </c>
      <c r="C33" s="102"/>
      <c r="D33" s="88"/>
      <c r="E33" s="89"/>
      <c r="F33" s="89"/>
      <c r="G33" s="90"/>
      <c r="H33" s="55">
        <f t="shared" si="2"/>
        <v>0</v>
      </c>
      <c r="I33" s="67">
        <f t="shared" si="0"/>
        <v>0</v>
      </c>
      <c r="J33" s="68">
        <f t="shared" si="3"/>
        <v>0</v>
      </c>
      <c r="K33" s="62">
        <f t="shared" ca="1" si="4"/>
        <v>0</v>
      </c>
      <c r="L33" s="69">
        <f ca="1">(WEEKDAY(B33)=1)*SUM(OFFSET(H33,,,-MIN(ROWS($3:33),7)))</f>
        <v>0</v>
      </c>
      <c r="M33" s="64">
        <f t="shared" ca="1" si="5"/>
        <v>0</v>
      </c>
      <c r="N33" s="65">
        <f t="shared" ca="1" si="6"/>
        <v>0</v>
      </c>
      <c r="O33" s="70">
        <f t="shared" ca="1" si="7"/>
        <v>0</v>
      </c>
      <c r="P33" s="131"/>
    </row>
    <row r="34" spans="1:16" ht="15" x14ac:dyDescent="0.25">
      <c r="A34" s="36"/>
      <c r="B34" s="33">
        <f t="shared" si="1"/>
        <v>43650</v>
      </c>
      <c r="C34" s="102"/>
      <c r="D34" s="88"/>
      <c r="E34" s="89"/>
      <c r="F34" s="89"/>
      <c r="G34" s="90"/>
      <c r="H34" s="55">
        <f t="shared" si="2"/>
        <v>0</v>
      </c>
      <c r="I34" s="67">
        <f t="shared" si="0"/>
        <v>0</v>
      </c>
      <c r="J34" s="68">
        <f t="shared" si="3"/>
        <v>0</v>
      </c>
      <c r="K34" s="62">
        <f t="shared" ca="1" si="4"/>
        <v>0</v>
      </c>
      <c r="L34" s="69">
        <f ca="1">(WEEKDAY(B34)=1)*SUM(OFFSET(H34,,,-MIN(ROWS($3:34),7)))</f>
        <v>0</v>
      </c>
      <c r="M34" s="64">
        <f t="shared" ca="1" si="5"/>
        <v>0</v>
      </c>
      <c r="N34" s="65">
        <f t="shared" ca="1" si="6"/>
        <v>0</v>
      </c>
      <c r="O34" s="70">
        <f t="shared" ca="1" si="7"/>
        <v>0</v>
      </c>
      <c r="P34" s="131"/>
    </row>
    <row r="35" spans="1:16" ht="15" x14ac:dyDescent="0.25">
      <c r="A35" s="36"/>
      <c r="B35" s="33">
        <f t="shared" si="1"/>
        <v>43651</v>
      </c>
      <c r="C35" s="102"/>
      <c r="D35" s="88"/>
      <c r="E35" s="89"/>
      <c r="F35" s="89"/>
      <c r="G35" s="90"/>
      <c r="H35" s="55">
        <f t="shared" si="2"/>
        <v>0</v>
      </c>
      <c r="I35" s="67">
        <f t="shared" si="0"/>
        <v>0</v>
      </c>
      <c r="J35" s="68">
        <f t="shared" si="3"/>
        <v>0</v>
      </c>
      <c r="K35" s="62">
        <f t="shared" ca="1" si="4"/>
        <v>0</v>
      </c>
      <c r="L35" s="69">
        <f ca="1">(WEEKDAY(B35)=1)*SUM(OFFSET(H35,,,-MIN(ROWS($3:35),7)))</f>
        <v>0</v>
      </c>
      <c r="M35" s="64">
        <f t="shared" ca="1" si="5"/>
        <v>0</v>
      </c>
      <c r="N35" s="65">
        <f t="shared" ca="1" si="6"/>
        <v>0</v>
      </c>
      <c r="O35" s="70">
        <f t="shared" ca="1" si="7"/>
        <v>0</v>
      </c>
      <c r="P35" s="131"/>
    </row>
    <row r="36" spans="1:16" ht="15.75" thickBot="1" x14ac:dyDescent="0.3">
      <c r="A36" s="36"/>
      <c r="B36" s="33">
        <f t="shared" si="1"/>
        <v>43652</v>
      </c>
      <c r="C36" s="102"/>
      <c r="D36" s="88"/>
      <c r="E36" s="89"/>
      <c r="F36" s="89"/>
      <c r="G36" s="90"/>
      <c r="H36" s="59">
        <f t="shared" si="2"/>
        <v>0</v>
      </c>
      <c r="I36" s="72">
        <f t="shared" si="0"/>
        <v>0</v>
      </c>
      <c r="J36" s="73">
        <f t="shared" si="3"/>
        <v>0</v>
      </c>
      <c r="K36" s="74">
        <f t="shared" ca="1" si="4"/>
        <v>0</v>
      </c>
      <c r="L36" s="75">
        <f ca="1">(WEEKDAY(B36)=1)*SUM(OFFSET(H36,,,-MIN(ROWS($3:36),7)))</f>
        <v>0</v>
      </c>
      <c r="M36" s="76">
        <f t="shared" ca="1" si="5"/>
        <v>0</v>
      </c>
      <c r="N36" s="77">
        <f t="shared" ca="1" si="6"/>
        <v>0</v>
      </c>
      <c r="O36" s="95">
        <f t="shared" ca="1" si="7"/>
        <v>0</v>
      </c>
      <c r="P36" s="130" t="str">
        <f>IF(H36&lt;&gt;0,"ASTREINTE","")</f>
        <v/>
      </c>
    </row>
    <row r="37" spans="1:16" ht="16.5" thickTop="1" thickBot="1" x14ac:dyDescent="0.3">
      <c r="A37" s="36"/>
      <c r="B37" s="35">
        <f t="shared" si="1"/>
        <v>43653</v>
      </c>
      <c r="C37" s="102"/>
      <c r="D37" s="88"/>
      <c r="E37" s="89"/>
      <c r="F37" s="89"/>
      <c r="G37" s="90"/>
      <c r="H37" s="108">
        <f t="shared" si="2"/>
        <v>0</v>
      </c>
      <c r="I37" s="105">
        <f t="shared" si="0"/>
        <v>0</v>
      </c>
      <c r="J37" s="106">
        <f t="shared" si="3"/>
        <v>0</v>
      </c>
      <c r="K37" s="110">
        <f t="shared" ca="1" si="4"/>
        <v>0</v>
      </c>
      <c r="L37" s="82">
        <f ca="1">(WEEKDAY(B37)=1)*SUM(OFFSET(H37,,,-MIN(ROWS($3:37),7)))</f>
        <v>0</v>
      </c>
      <c r="M37" s="83">
        <f t="shared" ca="1" si="5"/>
        <v>0</v>
      </c>
      <c r="N37" s="84">
        <f t="shared" ca="1" si="6"/>
        <v>0</v>
      </c>
      <c r="O37" s="85">
        <f t="shared" ca="1" si="7"/>
        <v>0</v>
      </c>
      <c r="P37" s="130" t="str">
        <f>IF(H37&lt;&gt;0,"ASTREINTE","")</f>
        <v/>
      </c>
    </row>
    <row r="38" spans="1:16" ht="16.5" thickTop="1" thickBot="1" x14ac:dyDescent="0.3">
      <c r="A38" s="36"/>
      <c r="B38" s="22" t="s">
        <v>12</v>
      </c>
      <c r="C38" s="96"/>
      <c r="D38" s="96"/>
      <c r="E38" s="96"/>
      <c r="F38" s="96"/>
      <c r="G38" s="96"/>
      <c r="H38" s="97">
        <f t="shared" ref="H38:O38" si="8">SUM(H3:H37)</f>
        <v>0</v>
      </c>
      <c r="I38" s="97">
        <f t="shared" si="8"/>
        <v>0</v>
      </c>
      <c r="J38" s="97">
        <f t="shared" si="8"/>
        <v>0</v>
      </c>
      <c r="K38" s="138">
        <f ca="1">SUMIFS(K3:K37,C3:C37,"")</f>
        <v>0</v>
      </c>
      <c r="L38" s="98">
        <f ca="1">SUM(L3:L37)</f>
        <v>0</v>
      </c>
      <c r="M38" s="98">
        <f t="shared" ca="1" si="8"/>
        <v>0</v>
      </c>
      <c r="N38" s="98">
        <f t="shared" ca="1" si="8"/>
        <v>0</v>
      </c>
      <c r="O38" s="99">
        <f t="shared" ca="1" si="8"/>
        <v>0</v>
      </c>
      <c r="P38" s="132"/>
    </row>
    <row r="39" spans="1:16" ht="14.25" thickTop="1" thickBot="1" x14ac:dyDescent="0.3">
      <c r="A39" s="37"/>
      <c r="B39" s="23"/>
      <c r="C39" s="23"/>
      <c r="D39" s="23"/>
      <c r="E39" s="23"/>
      <c r="F39" s="23"/>
      <c r="G39" s="23"/>
      <c r="H39" s="23"/>
      <c r="I39" s="23"/>
      <c r="J39" s="23"/>
      <c r="K39" s="23"/>
      <c r="L39" s="23"/>
      <c r="M39" s="23"/>
      <c r="N39" s="23"/>
      <c r="O39" s="23"/>
    </row>
    <row r="40" spans="1:16" ht="17.25" thickTop="1" thickBot="1" x14ac:dyDescent="0.3">
      <c r="A40" s="37"/>
      <c r="B40" s="11" t="s">
        <v>13</v>
      </c>
      <c r="C40" s="24"/>
      <c r="D40" s="25"/>
      <c r="E40" s="25"/>
      <c r="F40" s="25"/>
      <c r="G40" s="25"/>
      <c r="H40" s="12">
        <f>H38</f>
        <v>0</v>
      </c>
      <c r="I40" s="232">
        <f>SUM(I38:J38)</f>
        <v>0</v>
      </c>
      <c r="J40" s="233"/>
      <c r="K40" s="26"/>
      <c r="L40" s="12">
        <f ca="1">L38</f>
        <v>0</v>
      </c>
      <c r="M40" s="232">
        <f ca="1">SUM(M38:O38)</f>
        <v>0</v>
      </c>
      <c r="N40" s="234"/>
      <c r="O40" s="235"/>
    </row>
    <row r="41" spans="1:16" ht="13.5" thickTop="1" x14ac:dyDescent="0.25"/>
  </sheetData>
  <mergeCells count="3">
    <mergeCell ref="I40:J40"/>
    <mergeCell ref="M40:O40"/>
    <mergeCell ref="A3:A16"/>
  </mergeCells>
  <conditionalFormatting sqref="B31:K37">
    <cfRule type="expression" dxfId="120" priority="8">
      <formula>MONTH($B$34)&lt;&gt;MONTH($B$22)</formula>
    </cfRule>
  </conditionalFormatting>
  <conditionalFormatting sqref="B3:K37">
    <cfRule type="expression" dxfId="119" priority="10">
      <formula>WEEKDAY($B3)=1</formula>
    </cfRule>
  </conditionalFormatting>
  <conditionalFormatting sqref="C3:C11 C13:C15 C20:C29 C17:C18 C31:C37">
    <cfRule type="expression" dxfId="118" priority="6">
      <formula>AND(COUNTIF(Fer,B3)=0,C3&lt;&gt;"")</formula>
    </cfRule>
  </conditionalFormatting>
  <conditionalFormatting sqref="B3:C15 B17:C29 B31:C37">
    <cfRule type="expression" dxfId="117" priority="4">
      <formula>COUNTIF(Fer,$B3)</formula>
    </cfRule>
  </conditionalFormatting>
  <conditionalFormatting sqref="B3:K15 B17:K29 B31:K37">
    <cfRule type="expression" dxfId="116" priority="2">
      <formula>NOT(MOD(ROW(),2))</formula>
    </cfRule>
  </conditionalFormatting>
  <conditionalFormatting sqref="P3:P37">
    <cfRule type="expression" dxfId="115" priority="1">
      <formula>WEEKDAY($B3)=1</formula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>
    <pageSetUpPr fitToPage="1"/>
  </sheetPr>
  <dimension ref="A1:R83"/>
  <sheetViews>
    <sheetView tabSelected="1" zoomScale="98" zoomScaleNormal="98" workbookViewId="0">
      <pane xSplit="1" ySplit="2" topLeftCell="B51" activePane="bottomRight" state="frozen"/>
      <selection activeCell="P3" sqref="P3"/>
      <selection pane="topRight" activeCell="P3" sqref="P3"/>
      <selection pane="bottomLeft" activeCell="P3" sqref="P3"/>
      <selection pane="bottomRight" activeCell="I78" sqref="I78"/>
    </sheetView>
  </sheetViews>
  <sheetFormatPr baseColWidth="10" defaultColWidth="11.42578125" defaultRowHeight="12.75" x14ac:dyDescent="0.25"/>
  <cols>
    <col min="1" max="1" width="10.7109375" style="20" bestFit="1" customWidth="1"/>
    <col min="2" max="2" width="18.28515625" style="9" customWidth="1"/>
    <col min="3" max="15" width="11.42578125" style="9" customWidth="1"/>
    <col min="16" max="16" width="11.5703125" style="9" customWidth="1"/>
    <col min="17" max="18" width="9.85546875" style="9" customWidth="1"/>
    <col min="19" max="16384" width="11.42578125" style="9"/>
  </cols>
  <sheetData>
    <row r="1" spans="1:18" ht="39" customHeight="1" thickTop="1" thickBot="1" x14ac:dyDescent="0.3">
      <c r="A1" s="220"/>
      <c r="B1" s="27" t="s">
        <v>31</v>
      </c>
      <c r="C1" s="28" t="s">
        <v>29</v>
      </c>
      <c r="D1" s="111">
        <f ca="1">N38/"1:"</f>
        <v>10.166666666666673</v>
      </c>
      <c r="E1" s="29"/>
      <c r="F1" s="28" t="s">
        <v>30</v>
      </c>
      <c r="G1" s="112">
        <f ca="1">O38/"1:"</f>
        <v>0</v>
      </c>
      <c r="H1" s="29"/>
      <c r="I1" s="30" t="s">
        <v>32</v>
      </c>
      <c r="J1" s="30"/>
      <c r="K1" s="113">
        <f>J38/"1:"</f>
        <v>0</v>
      </c>
      <c r="L1" s="29"/>
      <c r="M1" s="30" t="s">
        <v>33</v>
      </c>
      <c r="N1" s="31"/>
      <c r="O1" s="114">
        <f ca="1">K38/"1:"</f>
        <v>0</v>
      </c>
    </row>
    <row r="2" spans="1:18" ht="40.5" customHeight="1" thickTop="1" thickBot="1" x14ac:dyDescent="0.3">
      <c r="A2" s="38">
        <v>43617</v>
      </c>
      <c r="B2" s="39" t="s">
        <v>0</v>
      </c>
      <c r="C2" s="40" t="s">
        <v>1</v>
      </c>
      <c r="D2" s="41" t="s">
        <v>34</v>
      </c>
      <c r="E2" s="42" t="s">
        <v>35</v>
      </c>
      <c r="F2" s="42" t="s">
        <v>36</v>
      </c>
      <c r="G2" s="49" t="s">
        <v>37</v>
      </c>
      <c r="H2" s="50" t="s">
        <v>2</v>
      </c>
      <c r="I2" s="47" t="str">
        <f>"Dont
H Jour
("&amp;TEXT(HJ,"hh")&amp;" à "&amp;TEXT(HN,"hh")&amp;")"</f>
        <v>Dont
H Jour
(07 à 20)</v>
      </c>
      <c r="J2" s="43" t="str">
        <f>"Dont
H Nuit
("&amp;TEXT(HN,"hh")&amp;" à "&amp;TEXT(HJ,"hh")&amp;")"</f>
        <v>Dont
H Nuit
(20 à 07)</v>
      </c>
      <c r="K2" s="48" t="s">
        <v>3</v>
      </c>
      <c r="L2" s="46" t="s">
        <v>4</v>
      </c>
      <c r="M2" s="41" t="s">
        <v>57</v>
      </c>
      <c r="N2" s="42" t="s">
        <v>58</v>
      </c>
      <c r="O2" s="44" t="s">
        <v>59</v>
      </c>
      <c r="P2" s="44" t="s">
        <v>52</v>
      </c>
    </row>
    <row r="3" spans="1:18" ht="15.75" customHeight="1" thickTop="1" x14ac:dyDescent="0.2">
      <c r="A3" s="236" t="str">
        <f ca="1">MID(CELL("filename",A1),FIND("]",CELL("filename",A1))+1,32)</f>
        <v>DANIEL</v>
      </c>
      <c r="B3" s="142">
        <f>IF(OR(
DAY(EOMONTH(A2,-1))-DAY(DATE(YEAR(A2),MONTH(A2),0)+2-WEEKDAY(DATE(YEAR(A2),MONTH(A2),0)))&lt;3,
DAY(EOMONTH(A2,-1))-DAY(DATE(YEAR(A2),MONTH(A2),0)+2-WEEKDAY(DATE(YEAR(A2),MONTH(A2),0)))&gt;7),
DATE(YEAR(A2),MONTH(A2),0)+2-WEEKDAY(DATE(YEAR(A2),MONTH(A2),0)),
DATE(YEAR(A2),MONTH(A2),0)+2-WEEKDAY(DATE(YEAR(A2),MONTH(A2),0))+7)</f>
        <v>43619</v>
      </c>
      <c r="C3" s="143"/>
      <c r="D3" s="144">
        <v>0.33333333333333331</v>
      </c>
      <c r="E3" s="145">
        <v>0.52083333333333337</v>
      </c>
      <c r="F3" s="145">
        <v>0.5625</v>
      </c>
      <c r="G3" s="146">
        <v>0.69791666666666663</v>
      </c>
      <c r="H3" s="147">
        <f>MAX(MOD(($E3+$G3-$D3-$F3),1),C3*HF)</f>
        <v>0.32291666666666674</v>
      </c>
      <c r="I3" s="148">
        <f t="shared" ref="I3:I37" si="0">$H3-$J3</f>
        <v>0.32291666666666674</v>
      </c>
      <c r="J3" s="149">
        <f>($D3&lt;&gt;"")*(MAX(0,MIN($E3,HJ)-IF($E3&gt;$D3,$D3,MIN(0,$D3-HJ)))+MAX(0,1-MAX(HN,$D3)-IF($E3&gt;$D3,1-$E3,MIN(0,HN-$E3))))
+($F3&lt;&gt;"")*(MAX(0,MIN($G3,HJ)-IF($G3&gt;$F3,$F3,MIN(0,$F3-HJ)))+MAX(0,1-MAX(HN,$F3)-IF($G3&gt;$F3,1-$G3,MIN(0,HN-$G3))))</f>
        <v>0</v>
      </c>
      <c r="K3" s="150">
        <f ca="1">MAX(COUNTIF(Fer,B3)*($E3&lt;$D3)*($E3-MIN(0,$D3))
+COUNTIF(Fer,B3)*($F3&lt;$E3)*($G3-$F3)
+COUNTIF(Fer,B3)*($F3&gt;$E3)*($G3&lt;$F3)*($G3-MIN($F3,0))
+COUNTIF(Fer,B3)*($E3&gt;$D3)*(MIN($E3,1)-$D3)
+COUNTIF(Fer,B3)*($E3&lt;$D3)*(MAX($E3,1)-$D3)
+COUNTIF(Fer,B3)*($G3&gt;$F3)*($F3&gt;$E3)*(MIN($G3,1)-$F3)
+COUNTIF(Fer,B3)*($G3&lt;$F3)*($F3&gt;$E3)*(MAX($G3,1)-$F3),
(WEEKDAY(B3)=1)*H3,C3*HF)</f>
        <v>0</v>
      </c>
      <c r="L3" s="63">
        <f ca="1">(WEEKDAY(B3)=1)*SUM(OFFSET(H3,,,-MIN(ROWS($3:3),7)))</f>
        <v>0</v>
      </c>
      <c r="M3" s="64">
        <f ca="1">(WEEKDAY(B3)=1)*MIN(HS_1,L3)</f>
        <v>0</v>
      </c>
      <c r="N3" s="65">
        <f ca="1">(WEEKDAY(B3)=1)*MIN(HS_2-HS_1,L3-M3)</f>
        <v>0</v>
      </c>
      <c r="O3" s="66">
        <f ca="1">(WEEKDAY(B3)=1)*L3-M3-N3</f>
        <v>0</v>
      </c>
      <c r="P3" s="127"/>
      <c r="Q3" s="13" t="s">
        <v>8</v>
      </c>
      <c r="R3" s="14">
        <v>0.29166666666666669</v>
      </c>
    </row>
    <row r="4" spans="1:18" ht="15" x14ac:dyDescent="0.2">
      <c r="A4" s="237"/>
      <c r="B4" s="151">
        <f t="shared" ref="B4:B37" si="1">B3+1</f>
        <v>43620</v>
      </c>
      <c r="C4" s="152"/>
      <c r="D4" s="144">
        <v>0.33333333333333331</v>
      </c>
      <c r="E4" s="145">
        <v>0.54166666666666663</v>
      </c>
      <c r="F4" s="145">
        <v>0.57638888888888895</v>
      </c>
      <c r="G4" s="146">
        <v>0.75</v>
      </c>
      <c r="H4" s="153">
        <f t="shared" ref="H4:H37" si="2">MAX(MOD(($E4+$G4-$D4-$F4),1),C4*HF)</f>
        <v>0.38194444444444431</v>
      </c>
      <c r="I4" s="154">
        <f t="shared" si="0"/>
        <v>0.38194444444444431</v>
      </c>
      <c r="J4" s="155">
        <f t="shared" ref="J4:J37" si="3">($D4&lt;&gt;"")*(MAX(0,MIN($E4,HJ)-IF($E4&gt;$D4,$D4,MIN(0,$D4-HJ)))+MAX(0,1-MAX(HN,$D4)-IF($E4&gt;$D4,1-$E4,MIN(0,HN-$E4))))
+($F4&lt;&gt;"")*(MAX(0,MIN($G4,HJ)-IF($G4&gt;$F4,$F4,MIN(0,$F4-HJ)))+MAX(0,1-MAX(HN,$F4)-IF($G4&gt;$F4,1-$G4,MIN(0,HN-$G4))))</f>
        <v>0</v>
      </c>
      <c r="K4" s="150">
        <f t="shared" ref="K4:K37" ca="1" si="4">MAX(COUNTIF(Fer,B4)*($E4&lt;$D4)*($E4-MIN(0,$D4))
+COUNTIF(Fer,B4)*($F4&lt;$E4)*($G4-$F4)
+COUNTIF(Fer,B4)*($F4&gt;$E4)*($G4&lt;$F4)*($G4-MIN($F4,0))
+COUNTIF(Fer,B4)*($E4&gt;$D4)*(MIN($E4,1)-$D4)
+COUNTIF(Fer,B4)*($E4&lt;$D4)*(MAX($E4,1)-$D4)
+COUNTIF(Fer,B4)*($G4&gt;$F4)*($F4&gt;$E4)*(MIN($G4,1)-$F4)
+COUNTIF(Fer,B4)*($G4&lt;$F4)*($F4&gt;$E4)*(MAX($G4,1)-$F4),
(WEEKDAY(B4)=1)*H4,C4*HF)</f>
        <v>0</v>
      </c>
      <c r="L4" s="69">
        <f ca="1">(WEEKDAY(B4)=1)*SUM(OFFSET(H4,,,-MIN(ROWS($3:4),7)))</f>
        <v>0</v>
      </c>
      <c r="M4" s="64">
        <f t="shared" ref="M4:M37" ca="1" si="5">(WEEKDAY(B4)=1)*MIN(HS_1,L4)</f>
        <v>0</v>
      </c>
      <c r="N4" s="65">
        <f t="shared" ref="N4:N37" ca="1" si="6">(WEEKDAY(B4)=1)*MIN(HS_2-HS_1,L4-M4)</f>
        <v>0</v>
      </c>
      <c r="O4" s="70">
        <f t="shared" ref="O4:O37" ca="1" si="7">(WEEKDAY(B4)=1)*L4-M4-N4</f>
        <v>0</v>
      </c>
      <c r="P4" s="128"/>
      <c r="Q4" s="15" t="s">
        <v>9</v>
      </c>
      <c r="R4" s="16">
        <v>0.83333333333333337</v>
      </c>
    </row>
    <row r="5" spans="1:18" ht="15" x14ac:dyDescent="0.2">
      <c r="A5" s="237"/>
      <c r="B5" s="151">
        <f t="shared" si="1"/>
        <v>43621</v>
      </c>
      <c r="C5" s="156"/>
      <c r="D5" s="144">
        <v>0.3298611111111111</v>
      </c>
      <c r="E5" s="145">
        <v>0.5</v>
      </c>
      <c r="F5" s="145">
        <v>0.54166666666666663</v>
      </c>
      <c r="G5" s="146">
        <v>0.69444444444444453</v>
      </c>
      <c r="H5" s="153">
        <f t="shared" si="2"/>
        <v>0.32291666666666685</v>
      </c>
      <c r="I5" s="154">
        <f t="shared" si="0"/>
        <v>0.32291666666666685</v>
      </c>
      <c r="J5" s="155">
        <f t="shared" si="3"/>
        <v>0</v>
      </c>
      <c r="K5" s="150">
        <f t="shared" ca="1" si="4"/>
        <v>0</v>
      </c>
      <c r="L5" s="69">
        <f ca="1">(WEEKDAY(B5)=1)*SUM(OFFSET(H5,,,-MIN(ROWS($3:5),7)))</f>
        <v>0</v>
      </c>
      <c r="M5" s="64">
        <f t="shared" ca="1" si="5"/>
        <v>0</v>
      </c>
      <c r="N5" s="71">
        <f t="shared" ca="1" si="6"/>
        <v>0</v>
      </c>
      <c r="O5" s="70">
        <f t="shared" ca="1" si="7"/>
        <v>0</v>
      </c>
      <c r="P5" s="128"/>
      <c r="Q5" s="15" t="s">
        <v>10</v>
      </c>
      <c r="R5" s="17">
        <f>RIGHT(M2,2)/24</f>
        <v>1.4583333333333333</v>
      </c>
    </row>
    <row r="6" spans="1:18" ht="15" x14ac:dyDescent="0.2">
      <c r="A6" s="237"/>
      <c r="B6" s="151">
        <f t="shared" si="1"/>
        <v>43622</v>
      </c>
      <c r="C6" s="152"/>
      <c r="D6" s="144">
        <v>0.34722222222222227</v>
      </c>
      <c r="E6" s="145">
        <v>0.5</v>
      </c>
      <c r="F6" s="145">
        <v>0.54166666666666663</v>
      </c>
      <c r="G6" s="146">
        <v>0.64583333333333337</v>
      </c>
      <c r="H6" s="153">
        <f t="shared" si="2"/>
        <v>0.25694444444444453</v>
      </c>
      <c r="I6" s="154">
        <f t="shared" si="0"/>
        <v>0.25694444444444453</v>
      </c>
      <c r="J6" s="155">
        <f t="shared" si="3"/>
        <v>0</v>
      </c>
      <c r="K6" s="150">
        <f t="shared" ca="1" si="4"/>
        <v>0</v>
      </c>
      <c r="L6" s="69">
        <f ca="1">(WEEKDAY(B6)=1)*SUM(OFFSET(H6,,,-MIN(ROWS($3:6),7)))</f>
        <v>0</v>
      </c>
      <c r="M6" s="64">
        <f t="shared" ca="1" si="5"/>
        <v>0</v>
      </c>
      <c r="N6" s="65">
        <f t="shared" ca="1" si="6"/>
        <v>0</v>
      </c>
      <c r="O6" s="70">
        <f t="shared" ca="1" si="7"/>
        <v>0</v>
      </c>
      <c r="P6" s="128"/>
      <c r="Q6" s="15" t="s">
        <v>11</v>
      </c>
      <c r="R6" s="17">
        <f>RIGHT(N2,2)/24</f>
        <v>1.7916666666666667</v>
      </c>
    </row>
    <row r="7" spans="1:18" ht="15.75" thickBot="1" x14ac:dyDescent="0.25">
      <c r="A7" s="237"/>
      <c r="B7" s="151">
        <f t="shared" si="1"/>
        <v>43623</v>
      </c>
      <c r="C7" s="152"/>
      <c r="D7" s="144">
        <v>0.34027777777777773</v>
      </c>
      <c r="E7" s="145">
        <v>0.50694444444444442</v>
      </c>
      <c r="F7" s="145">
        <v>0.55555555555555558</v>
      </c>
      <c r="G7" s="146">
        <v>0.62847222222222221</v>
      </c>
      <c r="H7" s="153">
        <f t="shared" si="2"/>
        <v>0.23958333333333326</v>
      </c>
      <c r="I7" s="154">
        <f t="shared" si="0"/>
        <v>0.23958333333333326</v>
      </c>
      <c r="J7" s="155">
        <f t="shared" si="3"/>
        <v>0</v>
      </c>
      <c r="K7" s="150">
        <f t="shared" ca="1" si="4"/>
        <v>0</v>
      </c>
      <c r="L7" s="69">
        <f ca="1">(WEEKDAY(B7)=1)*SUM(OFFSET(H7,,,-MIN(ROWS($3:7),7)))</f>
        <v>0</v>
      </c>
      <c r="M7" s="64">
        <f t="shared" ca="1" si="5"/>
        <v>0</v>
      </c>
      <c r="N7" s="65">
        <f t="shared" ca="1" si="6"/>
        <v>0</v>
      </c>
      <c r="O7" s="70">
        <f t="shared" ca="1" si="7"/>
        <v>0</v>
      </c>
      <c r="P7" s="128"/>
      <c r="Q7" s="18" t="s">
        <v>51</v>
      </c>
      <c r="R7" s="19">
        <v>0.29166666666666669</v>
      </c>
    </row>
    <row r="8" spans="1:18" ht="16.5" thickTop="1" thickBot="1" x14ac:dyDescent="0.25">
      <c r="A8" s="237"/>
      <c r="B8" s="151">
        <f t="shared" si="1"/>
        <v>43624</v>
      </c>
      <c r="C8" s="152"/>
      <c r="D8" s="165"/>
      <c r="E8" s="166"/>
      <c r="F8" s="166"/>
      <c r="G8" s="211"/>
      <c r="H8" s="157">
        <f t="shared" si="2"/>
        <v>0</v>
      </c>
      <c r="I8" s="158">
        <f t="shared" si="0"/>
        <v>0</v>
      </c>
      <c r="J8" s="159">
        <f t="shared" si="3"/>
        <v>0</v>
      </c>
      <c r="K8" s="160">
        <f t="shared" ca="1" si="4"/>
        <v>0</v>
      </c>
      <c r="L8" s="75">
        <f ca="1">(WEEKDAY(B8)=1)*SUM(OFFSET(H8,,,-MIN(ROWS($3:8),7)))</f>
        <v>0</v>
      </c>
      <c r="M8" s="76">
        <f t="shared" ca="1" si="5"/>
        <v>0</v>
      </c>
      <c r="N8" s="77">
        <f t="shared" ca="1" si="6"/>
        <v>0</v>
      </c>
      <c r="O8" s="78">
        <f t="shared" ca="1" si="7"/>
        <v>0</v>
      </c>
      <c r="P8" s="129"/>
      <c r="Q8" s="10"/>
    </row>
    <row r="9" spans="1:18" ht="16.5" thickTop="1" thickBot="1" x14ac:dyDescent="0.3">
      <c r="A9" s="237"/>
      <c r="B9" s="161">
        <f t="shared" si="1"/>
        <v>43625</v>
      </c>
      <c r="C9" s="162"/>
      <c r="D9" s="171"/>
      <c r="E9" s="172"/>
      <c r="F9" s="172"/>
      <c r="G9" s="212"/>
      <c r="H9" s="210">
        <f t="shared" si="2"/>
        <v>0</v>
      </c>
      <c r="I9" s="206">
        <f t="shared" si="0"/>
        <v>0</v>
      </c>
      <c r="J9" s="207">
        <f t="shared" si="3"/>
        <v>0</v>
      </c>
      <c r="K9" s="208">
        <f t="shared" ca="1" si="4"/>
        <v>0</v>
      </c>
      <c r="L9" s="82">
        <f ca="1">(WEEKDAY(B9)=1)*SUM(OFFSET(H9,,,-MIN(ROWS($3:9),7)))</f>
        <v>1.5243055555555556</v>
      </c>
      <c r="M9" s="83">
        <f t="shared" ca="1" si="5"/>
        <v>1.4583333333333333</v>
      </c>
      <c r="N9" s="84">
        <f t="shared" ca="1" si="6"/>
        <v>6.5972222222222321E-2</v>
      </c>
      <c r="O9" s="85">
        <f t="shared" ca="1" si="7"/>
        <v>0</v>
      </c>
      <c r="P9" s="130"/>
    </row>
    <row r="10" spans="1:18" ht="15.75" thickTop="1" x14ac:dyDescent="0.25">
      <c r="A10" s="237"/>
      <c r="B10" s="142">
        <f t="shared" si="1"/>
        <v>43626</v>
      </c>
      <c r="C10" s="143">
        <v>1</v>
      </c>
      <c r="D10" s="144"/>
      <c r="E10" s="145"/>
      <c r="F10" s="145"/>
      <c r="G10" s="213"/>
      <c r="H10" s="153">
        <f t="shared" si="2"/>
        <v>0.29166666666666669</v>
      </c>
      <c r="I10" s="154">
        <f t="shared" si="0"/>
        <v>0.29166666666666669</v>
      </c>
      <c r="J10" s="155">
        <f t="shared" si="3"/>
        <v>0</v>
      </c>
      <c r="K10" s="150">
        <f t="shared" ca="1" si="4"/>
        <v>0.29166666666666669</v>
      </c>
      <c r="L10" s="55">
        <f ca="1">(WEEKDAY(B10)=1)*SUM(OFFSET(H10,,,-MIN(ROWS($3:10),7)))</f>
        <v>0</v>
      </c>
      <c r="M10" s="64">
        <f t="shared" ca="1" si="5"/>
        <v>0</v>
      </c>
      <c r="N10" s="65">
        <f t="shared" ca="1" si="6"/>
        <v>0</v>
      </c>
      <c r="O10" s="70">
        <f t="shared" ca="1" si="7"/>
        <v>0</v>
      </c>
      <c r="P10" s="131"/>
    </row>
    <row r="11" spans="1:18" ht="15" x14ac:dyDescent="0.25">
      <c r="A11" s="237"/>
      <c r="B11" s="151">
        <f t="shared" si="1"/>
        <v>43627</v>
      </c>
      <c r="C11" s="152"/>
      <c r="D11" s="165">
        <v>0.33680555555555558</v>
      </c>
      <c r="E11" s="166">
        <v>0.5</v>
      </c>
      <c r="F11" s="166">
        <v>0.5625</v>
      </c>
      <c r="G11" s="167">
        <v>0.73263888888888884</v>
      </c>
      <c r="H11" s="153">
        <f t="shared" si="2"/>
        <v>0.33333333333333326</v>
      </c>
      <c r="I11" s="154">
        <f t="shared" si="0"/>
        <v>0.33333333333333326</v>
      </c>
      <c r="J11" s="155">
        <f t="shared" si="3"/>
        <v>0</v>
      </c>
      <c r="K11" s="150">
        <f t="shared" ca="1" si="4"/>
        <v>0</v>
      </c>
      <c r="L11" s="69">
        <f ca="1">(WEEKDAY(B11)=1)*SUM(OFFSET(H11,,,-MIN(ROWS($3:11),7)))</f>
        <v>0</v>
      </c>
      <c r="M11" s="64">
        <f t="shared" ca="1" si="5"/>
        <v>0</v>
      </c>
      <c r="N11" s="65">
        <f t="shared" ca="1" si="6"/>
        <v>0</v>
      </c>
      <c r="O11" s="70">
        <f t="shared" ca="1" si="7"/>
        <v>0</v>
      </c>
      <c r="P11" s="131"/>
    </row>
    <row r="12" spans="1:18" ht="15" x14ac:dyDescent="0.25">
      <c r="A12" s="237"/>
      <c r="B12" s="151">
        <f t="shared" si="1"/>
        <v>43628</v>
      </c>
      <c r="C12" s="152"/>
      <c r="D12" s="165">
        <v>0.3263888888888889</v>
      </c>
      <c r="E12" s="166">
        <v>0.5</v>
      </c>
      <c r="F12" s="166">
        <v>0.5625</v>
      </c>
      <c r="G12" s="167">
        <v>0.79166666666666663</v>
      </c>
      <c r="H12" s="153">
        <f t="shared" si="2"/>
        <v>0.40277777777777768</v>
      </c>
      <c r="I12" s="154">
        <f t="shared" si="0"/>
        <v>0.40277777777777768</v>
      </c>
      <c r="J12" s="155">
        <f t="shared" si="3"/>
        <v>0</v>
      </c>
      <c r="K12" s="150">
        <f t="shared" ca="1" si="4"/>
        <v>0</v>
      </c>
      <c r="L12" s="69">
        <f ca="1">(WEEKDAY(B12)=1)*SUM(OFFSET(H12,,,-MIN(ROWS($3:12),7)))</f>
        <v>0</v>
      </c>
      <c r="M12" s="64">
        <f t="shared" ca="1" si="5"/>
        <v>0</v>
      </c>
      <c r="N12" s="65">
        <f t="shared" ca="1" si="6"/>
        <v>0</v>
      </c>
      <c r="O12" s="70">
        <f t="shared" ca="1" si="7"/>
        <v>0</v>
      </c>
      <c r="P12" s="131"/>
    </row>
    <row r="13" spans="1:18" ht="15" x14ac:dyDescent="0.25">
      <c r="A13" s="237"/>
      <c r="B13" s="151">
        <f t="shared" si="1"/>
        <v>43629</v>
      </c>
      <c r="C13" s="152"/>
      <c r="D13" s="165">
        <v>0.3611111111111111</v>
      </c>
      <c r="E13" s="166">
        <v>0.5</v>
      </c>
      <c r="F13" s="166">
        <v>0.5625</v>
      </c>
      <c r="G13" s="167">
        <v>0.67013888888888884</v>
      </c>
      <c r="H13" s="153">
        <f t="shared" si="2"/>
        <v>0.24652777777777768</v>
      </c>
      <c r="I13" s="154">
        <f t="shared" si="0"/>
        <v>0.24652777777777768</v>
      </c>
      <c r="J13" s="155">
        <f t="shared" si="3"/>
        <v>0</v>
      </c>
      <c r="K13" s="150">
        <f t="shared" ca="1" si="4"/>
        <v>0</v>
      </c>
      <c r="L13" s="69">
        <f ca="1">(WEEKDAY(B13)=1)*SUM(OFFSET(H13,,,-MIN(ROWS($3:13),7)))</f>
        <v>0</v>
      </c>
      <c r="M13" s="64">
        <f t="shared" ca="1" si="5"/>
        <v>0</v>
      </c>
      <c r="N13" s="65">
        <f t="shared" ca="1" si="6"/>
        <v>0</v>
      </c>
      <c r="O13" s="70">
        <f t="shared" ca="1" si="7"/>
        <v>0</v>
      </c>
      <c r="P13" s="131"/>
    </row>
    <row r="14" spans="1:18" ht="15" x14ac:dyDescent="0.25">
      <c r="A14" s="237"/>
      <c r="B14" s="151">
        <f t="shared" si="1"/>
        <v>43630</v>
      </c>
      <c r="C14" s="152"/>
      <c r="D14" s="165">
        <v>0.34375</v>
      </c>
      <c r="E14" s="166">
        <v>0.53125</v>
      </c>
      <c r="F14" s="166">
        <v>0.56597222222222221</v>
      </c>
      <c r="G14" s="167">
        <v>0.81597222222222221</v>
      </c>
      <c r="H14" s="153">
        <f t="shared" si="2"/>
        <v>0.43750000000000011</v>
      </c>
      <c r="I14" s="154">
        <f t="shared" si="0"/>
        <v>0.43750000000000011</v>
      </c>
      <c r="J14" s="155">
        <f t="shared" si="3"/>
        <v>0</v>
      </c>
      <c r="K14" s="150">
        <f t="shared" ca="1" si="4"/>
        <v>0</v>
      </c>
      <c r="L14" s="69">
        <f ca="1">(WEEKDAY(B14)=1)*SUM(OFFSET(H14,,,-MIN(ROWS($3:14),7)))</f>
        <v>0</v>
      </c>
      <c r="M14" s="64">
        <f t="shared" ca="1" si="5"/>
        <v>0</v>
      </c>
      <c r="N14" s="65">
        <f t="shared" ca="1" si="6"/>
        <v>0</v>
      </c>
      <c r="O14" s="70">
        <f t="shared" ca="1" si="7"/>
        <v>0</v>
      </c>
      <c r="P14" s="131"/>
    </row>
    <row r="15" spans="1:18" ht="15.75" thickBot="1" x14ac:dyDescent="0.3">
      <c r="A15" s="237"/>
      <c r="B15" s="151">
        <f t="shared" si="1"/>
        <v>43631</v>
      </c>
      <c r="C15" s="156"/>
      <c r="D15" s="168"/>
      <c r="E15" s="169"/>
      <c r="F15" s="169"/>
      <c r="G15" s="170"/>
      <c r="H15" s="157">
        <f t="shared" si="2"/>
        <v>0</v>
      </c>
      <c r="I15" s="158">
        <f t="shared" si="0"/>
        <v>0</v>
      </c>
      <c r="J15" s="159">
        <f t="shared" si="3"/>
        <v>0</v>
      </c>
      <c r="K15" s="160">
        <f t="shared" ca="1" si="4"/>
        <v>0</v>
      </c>
      <c r="L15" s="75">
        <f ca="1">(WEEKDAY(B15)=1)*SUM(OFFSET(H15,,,-MIN(ROWS($3:15),7)))</f>
        <v>0</v>
      </c>
      <c r="M15" s="76">
        <f t="shared" ca="1" si="5"/>
        <v>0</v>
      </c>
      <c r="N15" s="77">
        <f t="shared" ca="1" si="6"/>
        <v>0</v>
      </c>
      <c r="O15" s="78">
        <f t="shared" ca="1" si="7"/>
        <v>0</v>
      </c>
      <c r="P15" s="130" t="str">
        <f>IF(H15&lt;&gt;0,"ASTREINTE","")</f>
        <v/>
      </c>
    </row>
    <row r="16" spans="1:18" ht="16.5" thickTop="1" thickBot="1" x14ac:dyDescent="0.3">
      <c r="A16" s="237"/>
      <c r="B16" s="161">
        <f t="shared" si="1"/>
        <v>43632</v>
      </c>
      <c r="C16" s="162"/>
      <c r="D16" s="171"/>
      <c r="E16" s="172"/>
      <c r="F16" s="172"/>
      <c r="G16" s="173"/>
      <c r="H16" s="205">
        <f t="shared" si="2"/>
        <v>0</v>
      </c>
      <c r="I16" s="206">
        <f t="shared" si="0"/>
        <v>0</v>
      </c>
      <c r="J16" s="207">
        <f t="shared" si="3"/>
        <v>0</v>
      </c>
      <c r="K16" s="208">
        <f t="shared" ca="1" si="4"/>
        <v>0</v>
      </c>
      <c r="L16" s="82">
        <f ca="1">(WEEKDAY(B16)=1)*SUM(OFFSET(H16,,,-MIN(ROWS($3:16),7)))</f>
        <v>1.7118055555555554</v>
      </c>
      <c r="M16" s="83">
        <f t="shared" ca="1" si="5"/>
        <v>1.4583333333333333</v>
      </c>
      <c r="N16" s="84">
        <f t="shared" ca="1" si="6"/>
        <v>0.2534722222222221</v>
      </c>
      <c r="O16" s="85">
        <f t="shared" ca="1" si="7"/>
        <v>0</v>
      </c>
      <c r="P16" s="130" t="str">
        <f>IF(H16&lt;&gt;0,"ASTREINTE","")</f>
        <v/>
      </c>
    </row>
    <row r="17" spans="1:16" ht="15.75" thickTop="1" x14ac:dyDescent="0.25">
      <c r="A17" s="237"/>
      <c r="B17" s="142">
        <f t="shared" si="1"/>
        <v>43633</v>
      </c>
      <c r="C17" s="174"/>
      <c r="D17" s="175">
        <v>0.33680555555555558</v>
      </c>
      <c r="E17" s="176">
        <v>0.5</v>
      </c>
      <c r="F17" s="176">
        <v>0.54166666666666663</v>
      </c>
      <c r="G17" s="177">
        <v>0.73611111111111116</v>
      </c>
      <c r="H17" s="153">
        <f t="shared" si="2"/>
        <v>0.35763888888888895</v>
      </c>
      <c r="I17" s="154">
        <f t="shared" si="0"/>
        <v>0.35763888888888895</v>
      </c>
      <c r="J17" s="155">
        <f t="shared" si="3"/>
        <v>0</v>
      </c>
      <c r="K17" s="150">
        <f t="shared" ca="1" si="4"/>
        <v>0</v>
      </c>
      <c r="L17" s="55">
        <f ca="1">(WEEKDAY(B17)=1)*SUM(OFFSET(H17,,,-MIN(ROWS($3:17),7)))</f>
        <v>0</v>
      </c>
      <c r="M17" s="64">
        <f t="shared" ca="1" si="5"/>
        <v>0</v>
      </c>
      <c r="N17" s="65">
        <f t="shared" ca="1" si="6"/>
        <v>0</v>
      </c>
      <c r="O17" s="70">
        <f t="shared" ca="1" si="7"/>
        <v>0</v>
      </c>
      <c r="P17" s="131"/>
    </row>
    <row r="18" spans="1:16" ht="15" x14ac:dyDescent="0.25">
      <c r="A18" s="237"/>
      <c r="B18" s="151">
        <f t="shared" si="1"/>
        <v>43634</v>
      </c>
      <c r="C18" s="156"/>
      <c r="D18" s="168">
        <v>0.34027777777777773</v>
      </c>
      <c r="E18" s="169">
        <v>0.5</v>
      </c>
      <c r="F18" s="169">
        <v>0.54166666666666663</v>
      </c>
      <c r="G18" s="170">
        <v>0.76736111111111116</v>
      </c>
      <c r="H18" s="153">
        <f t="shared" si="2"/>
        <v>0.38541666666666685</v>
      </c>
      <c r="I18" s="154">
        <f t="shared" si="0"/>
        <v>0.38541666666666685</v>
      </c>
      <c r="J18" s="155">
        <f t="shared" si="3"/>
        <v>0</v>
      </c>
      <c r="K18" s="150">
        <f t="shared" ca="1" si="4"/>
        <v>0</v>
      </c>
      <c r="L18" s="69">
        <f ca="1">(WEEKDAY(B18)=1)*SUM(OFFSET(H18,,,-MIN(ROWS($3:18),7)))</f>
        <v>0</v>
      </c>
      <c r="M18" s="64">
        <f t="shared" ca="1" si="5"/>
        <v>0</v>
      </c>
      <c r="N18" s="65">
        <f t="shared" ca="1" si="6"/>
        <v>0</v>
      </c>
      <c r="O18" s="70">
        <f t="shared" ca="1" si="7"/>
        <v>0</v>
      </c>
      <c r="P18" s="131"/>
    </row>
    <row r="19" spans="1:16" ht="15" x14ac:dyDescent="0.25">
      <c r="A19" s="237"/>
      <c r="B19" s="151">
        <f t="shared" si="1"/>
        <v>43635</v>
      </c>
      <c r="C19" s="156"/>
      <c r="D19" s="168">
        <v>0.30902777777777779</v>
      </c>
      <c r="E19" s="169">
        <v>0.48958333333333331</v>
      </c>
      <c r="F19" s="169">
        <v>0.54861111111111105</v>
      </c>
      <c r="G19" s="170">
        <v>0.59375</v>
      </c>
      <c r="H19" s="153">
        <f t="shared" si="2"/>
        <v>0.22569444444444442</v>
      </c>
      <c r="I19" s="154">
        <f t="shared" si="0"/>
        <v>0.22569444444444442</v>
      </c>
      <c r="J19" s="155">
        <f t="shared" si="3"/>
        <v>0</v>
      </c>
      <c r="K19" s="150">
        <f t="shared" ca="1" si="4"/>
        <v>0</v>
      </c>
      <c r="L19" s="69">
        <f ca="1">(WEEKDAY(B19)=1)*SUM(OFFSET(H19,,,-MIN(ROWS($3:19),7)))</f>
        <v>0</v>
      </c>
      <c r="M19" s="64">
        <f t="shared" ca="1" si="5"/>
        <v>0</v>
      </c>
      <c r="N19" s="65">
        <f t="shared" ca="1" si="6"/>
        <v>0</v>
      </c>
      <c r="O19" s="70">
        <f t="shared" ca="1" si="7"/>
        <v>0</v>
      </c>
      <c r="P19" s="131"/>
    </row>
    <row r="20" spans="1:16" ht="15" x14ac:dyDescent="0.25">
      <c r="A20" s="237"/>
      <c r="B20" s="151">
        <f t="shared" si="1"/>
        <v>43636</v>
      </c>
      <c r="C20" s="156"/>
      <c r="D20" s="168">
        <v>0.33333333333333331</v>
      </c>
      <c r="E20" s="169">
        <v>0.52777777777777779</v>
      </c>
      <c r="F20" s="169">
        <v>0.55555555555555558</v>
      </c>
      <c r="G20" s="170">
        <v>0.63888888888888895</v>
      </c>
      <c r="H20" s="153">
        <f t="shared" si="2"/>
        <v>0.2777777777777779</v>
      </c>
      <c r="I20" s="154">
        <f t="shared" si="0"/>
        <v>0.2777777777777779</v>
      </c>
      <c r="J20" s="155">
        <f t="shared" si="3"/>
        <v>0</v>
      </c>
      <c r="K20" s="150">
        <f t="shared" ca="1" si="4"/>
        <v>0</v>
      </c>
      <c r="L20" s="69">
        <f ca="1">(WEEKDAY(B20)=1)*SUM(OFFSET(H20,,,-MIN(ROWS($3:20),7)))</f>
        <v>0</v>
      </c>
      <c r="M20" s="64">
        <f t="shared" ca="1" si="5"/>
        <v>0</v>
      </c>
      <c r="N20" s="65">
        <f t="shared" ca="1" si="6"/>
        <v>0</v>
      </c>
      <c r="O20" s="70">
        <f t="shared" ca="1" si="7"/>
        <v>0</v>
      </c>
      <c r="P20" s="131"/>
    </row>
    <row r="21" spans="1:16" ht="15" x14ac:dyDescent="0.25">
      <c r="A21" s="36"/>
      <c r="B21" s="151">
        <f t="shared" si="1"/>
        <v>43637</v>
      </c>
      <c r="C21" s="156"/>
      <c r="D21" s="168">
        <v>0.30902777777777779</v>
      </c>
      <c r="E21" s="169">
        <v>0.5</v>
      </c>
      <c r="F21" s="169">
        <v>0.54166666666666663</v>
      </c>
      <c r="G21" s="170">
        <v>0.66666666666666663</v>
      </c>
      <c r="H21" s="153">
        <f t="shared" si="2"/>
        <v>0.3159722222222221</v>
      </c>
      <c r="I21" s="154">
        <f t="shared" si="0"/>
        <v>0.3159722222222221</v>
      </c>
      <c r="J21" s="155">
        <f t="shared" si="3"/>
        <v>0</v>
      </c>
      <c r="K21" s="150">
        <f t="shared" ca="1" si="4"/>
        <v>0</v>
      </c>
      <c r="L21" s="69">
        <f ca="1">(WEEKDAY(B21)=1)*SUM(OFFSET(H21,,,-MIN(ROWS($3:21),7)))</f>
        <v>0</v>
      </c>
      <c r="M21" s="64">
        <f t="shared" ca="1" si="5"/>
        <v>0</v>
      </c>
      <c r="N21" s="65">
        <f t="shared" ca="1" si="6"/>
        <v>0</v>
      </c>
      <c r="O21" s="70">
        <f t="shared" ca="1" si="7"/>
        <v>0</v>
      </c>
      <c r="P21" s="131"/>
    </row>
    <row r="22" spans="1:16" ht="15.75" thickBot="1" x14ac:dyDescent="0.3">
      <c r="A22" s="36"/>
      <c r="B22" s="151">
        <f t="shared" si="1"/>
        <v>43638</v>
      </c>
      <c r="C22" s="156"/>
      <c r="D22" s="168"/>
      <c r="E22" s="169"/>
      <c r="F22" s="169"/>
      <c r="G22" s="170"/>
      <c r="H22" s="157">
        <f t="shared" si="2"/>
        <v>0</v>
      </c>
      <c r="I22" s="158">
        <f t="shared" si="0"/>
        <v>0</v>
      </c>
      <c r="J22" s="159">
        <f t="shared" si="3"/>
        <v>0</v>
      </c>
      <c r="K22" s="160">
        <f t="shared" ca="1" si="4"/>
        <v>0</v>
      </c>
      <c r="L22" s="75">
        <f ca="1">(WEEKDAY(B22)=1)*SUM(OFFSET(H22,,,-MIN(ROWS($3:22),7)))</f>
        <v>0</v>
      </c>
      <c r="M22" s="76">
        <f t="shared" ca="1" si="5"/>
        <v>0</v>
      </c>
      <c r="N22" s="77">
        <f t="shared" ca="1" si="6"/>
        <v>0</v>
      </c>
      <c r="O22" s="78">
        <f t="shared" ca="1" si="7"/>
        <v>0</v>
      </c>
      <c r="P22" s="130" t="str">
        <f>IF(H22&lt;&gt;0,"ASTREINTE","")</f>
        <v/>
      </c>
    </row>
    <row r="23" spans="1:16" ht="16.5" thickTop="1" thickBot="1" x14ac:dyDescent="0.3">
      <c r="A23" s="36"/>
      <c r="B23" s="161">
        <f t="shared" si="1"/>
        <v>43639</v>
      </c>
      <c r="C23" s="162"/>
      <c r="D23" s="163"/>
      <c r="E23" s="164"/>
      <c r="F23" s="164"/>
      <c r="G23" s="181"/>
      <c r="H23" s="205">
        <f t="shared" si="2"/>
        <v>0</v>
      </c>
      <c r="I23" s="206">
        <f t="shared" si="0"/>
        <v>0</v>
      </c>
      <c r="J23" s="207">
        <f t="shared" si="3"/>
        <v>0</v>
      </c>
      <c r="K23" s="209">
        <f t="shared" ca="1" si="4"/>
        <v>0</v>
      </c>
      <c r="L23" s="82">
        <f ca="1">(WEEKDAY(B23)=1)*SUM(OFFSET(H23,,,-MIN(ROWS($3:23),7)))</f>
        <v>1.5625000000000002</v>
      </c>
      <c r="M23" s="83">
        <f t="shared" ca="1" si="5"/>
        <v>1.4583333333333333</v>
      </c>
      <c r="N23" s="84">
        <f t="shared" ca="1" si="6"/>
        <v>0.10416666666666696</v>
      </c>
      <c r="O23" s="85">
        <f t="shared" ca="1" si="7"/>
        <v>0</v>
      </c>
      <c r="P23" s="130" t="str">
        <f>IF(H23&lt;&gt;0,"ASTREINTE","")</f>
        <v/>
      </c>
    </row>
    <row r="24" spans="1:16" ht="15.75" thickTop="1" x14ac:dyDescent="0.25">
      <c r="A24" s="36"/>
      <c r="B24" s="142">
        <f t="shared" si="1"/>
        <v>43640</v>
      </c>
      <c r="C24" s="174"/>
      <c r="D24" s="182"/>
      <c r="E24" s="183"/>
      <c r="F24" s="183"/>
      <c r="G24" s="184"/>
      <c r="H24" s="153">
        <f t="shared" si="2"/>
        <v>0</v>
      </c>
      <c r="I24" s="154">
        <f t="shared" si="0"/>
        <v>0</v>
      </c>
      <c r="J24" s="155">
        <f t="shared" si="3"/>
        <v>0</v>
      </c>
      <c r="K24" s="150">
        <f t="shared" ca="1" si="4"/>
        <v>0</v>
      </c>
      <c r="L24" s="55">
        <f ca="1">(WEEKDAY(B24)=1)*SUM(OFFSET(H24,,,-MIN(ROWS($3:24),7)))</f>
        <v>0</v>
      </c>
      <c r="M24" s="64">
        <f t="shared" ca="1" si="5"/>
        <v>0</v>
      </c>
      <c r="N24" s="65">
        <f t="shared" ca="1" si="6"/>
        <v>0</v>
      </c>
      <c r="O24" s="70">
        <f t="shared" ca="1" si="7"/>
        <v>0</v>
      </c>
      <c r="P24" s="131"/>
    </row>
    <row r="25" spans="1:16" ht="15" x14ac:dyDescent="0.25">
      <c r="A25" s="36"/>
      <c r="B25" s="151">
        <f t="shared" si="1"/>
        <v>43641</v>
      </c>
      <c r="C25" s="156"/>
      <c r="D25" s="178"/>
      <c r="E25" s="179"/>
      <c r="F25" s="179"/>
      <c r="G25" s="180"/>
      <c r="H25" s="153">
        <f t="shared" si="2"/>
        <v>0</v>
      </c>
      <c r="I25" s="154">
        <f t="shared" si="0"/>
        <v>0</v>
      </c>
      <c r="J25" s="155">
        <f t="shared" si="3"/>
        <v>0</v>
      </c>
      <c r="K25" s="150">
        <f t="shared" ca="1" si="4"/>
        <v>0</v>
      </c>
      <c r="L25" s="69">
        <f ca="1">(WEEKDAY(B25)=1)*SUM(OFFSET(H25,,,-MIN(ROWS($3:25),7)))</f>
        <v>0</v>
      </c>
      <c r="M25" s="64">
        <f t="shared" ca="1" si="5"/>
        <v>0</v>
      </c>
      <c r="N25" s="65">
        <f t="shared" ca="1" si="6"/>
        <v>0</v>
      </c>
      <c r="O25" s="70">
        <f t="shared" ca="1" si="7"/>
        <v>0</v>
      </c>
      <c r="P25" s="131"/>
    </row>
    <row r="26" spans="1:16" ht="15" x14ac:dyDescent="0.25">
      <c r="A26" s="36"/>
      <c r="B26" s="151">
        <f t="shared" si="1"/>
        <v>43642</v>
      </c>
      <c r="C26" s="156"/>
      <c r="D26" s="178"/>
      <c r="E26" s="179"/>
      <c r="F26" s="179"/>
      <c r="G26" s="180"/>
      <c r="H26" s="153">
        <f t="shared" si="2"/>
        <v>0</v>
      </c>
      <c r="I26" s="154">
        <f t="shared" si="0"/>
        <v>0</v>
      </c>
      <c r="J26" s="155">
        <f t="shared" si="3"/>
        <v>0</v>
      </c>
      <c r="K26" s="150">
        <f t="shared" ca="1" si="4"/>
        <v>0</v>
      </c>
      <c r="L26" s="69">
        <f ca="1">(WEEKDAY(B26)=1)*SUM(OFFSET(H26,,,-MIN(ROWS($3:26),7)))</f>
        <v>0</v>
      </c>
      <c r="M26" s="64">
        <f t="shared" ca="1" si="5"/>
        <v>0</v>
      </c>
      <c r="N26" s="65">
        <f t="shared" ca="1" si="6"/>
        <v>0</v>
      </c>
      <c r="O26" s="70">
        <f t="shared" ca="1" si="7"/>
        <v>0</v>
      </c>
      <c r="P26" s="131"/>
    </row>
    <row r="27" spans="1:16" ht="15" x14ac:dyDescent="0.25">
      <c r="A27" s="36"/>
      <c r="B27" s="151">
        <f t="shared" si="1"/>
        <v>43643</v>
      </c>
      <c r="C27" s="156"/>
      <c r="D27" s="178"/>
      <c r="E27" s="179"/>
      <c r="F27" s="179"/>
      <c r="G27" s="180"/>
      <c r="H27" s="153">
        <f t="shared" si="2"/>
        <v>0</v>
      </c>
      <c r="I27" s="154">
        <f t="shared" si="0"/>
        <v>0</v>
      </c>
      <c r="J27" s="155">
        <f t="shared" si="3"/>
        <v>0</v>
      </c>
      <c r="K27" s="150">
        <f t="shared" ca="1" si="4"/>
        <v>0</v>
      </c>
      <c r="L27" s="69">
        <f ca="1">(WEEKDAY(B27)=1)*SUM(OFFSET(H27,,,-MIN(ROWS($3:27),7)))</f>
        <v>0</v>
      </c>
      <c r="M27" s="64">
        <f t="shared" ca="1" si="5"/>
        <v>0</v>
      </c>
      <c r="N27" s="65">
        <f t="shared" ca="1" si="6"/>
        <v>0</v>
      </c>
      <c r="O27" s="70">
        <f t="shared" ca="1" si="7"/>
        <v>0</v>
      </c>
      <c r="P27" s="131"/>
    </row>
    <row r="28" spans="1:16" ht="15" x14ac:dyDescent="0.25">
      <c r="A28" s="36"/>
      <c r="B28" s="151">
        <f t="shared" si="1"/>
        <v>43644</v>
      </c>
      <c r="C28" s="156"/>
      <c r="D28" s="178"/>
      <c r="E28" s="179"/>
      <c r="F28" s="179"/>
      <c r="G28" s="180"/>
      <c r="H28" s="153">
        <f t="shared" si="2"/>
        <v>0</v>
      </c>
      <c r="I28" s="154">
        <f t="shared" si="0"/>
        <v>0</v>
      </c>
      <c r="J28" s="155">
        <f t="shared" si="3"/>
        <v>0</v>
      </c>
      <c r="K28" s="150">
        <f t="shared" ca="1" si="4"/>
        <v>0</v>
      </c>
      <c r="L28" s="69">
        <f ca="1">(WEEKDAY(B28)=1)*SUM(OFFSET(H28,,,-MIN(ROWS($3:28),7)))</f>
        <v>0</v>
      </c>
      <c r="M28" s="64">
        <f t="shared" ca="1" si="5"/>
        <v>0</v>
      </c>
      <c r="N28" s="65">
        <f t="shared" ca="1" si="6"/>
        <v>0</v>
      </c>
      <c r="O28" s="70">
        <f t="shared" ca="1" si="7"/>
        <v>0</v>
      </c>
      <c r="P28" s="131"/>
    </row>
    <row r="29" spans="1:16" ht="15.75" thickBot="1" x14ac:dyDescent="0.3">
      <c r="A29" s="36"/>
      <c r="B29" s="151">
        <f t="shared" si="1"/>
        <v>43645</v>
      </c>
      <c r="C29" s="156"/>
      <c r="D29" s="178"/>
      <c r="E29" s="179"/>
      <c r="F29" s="179"/>
      <c r="G29" s="180"/>
      <c r="H29" s="157">
        <f t="shared" si="2"/>
        <v>0</v>
      </c>
      <c r="I29" s="158">
        <f t="shared" si="0"/>
        <v>0</v>
      </c>
      <c r="J29" s="159">
        <f t="shared" si="3"/>
        <v>0</v>
      </c>
      <c r="K29" s="160">
        <f t="shared" ca="1" si="4"/>
        <v>0</v>
      </c>
      <c r="L29" s="75">
        <f ca="1">(WEEKDAY(B29)=1)*SUM(OFFSET(H29,,,-MIN(ROWS($3:29),7)))</f>
        <v>0</v>
      </c>
      <c r="M29" s="76">
        <f t="shared" ca="1" si="5"/>
        <v>0</v>
      </c>
      <c r="N29" s="77">
        <f t="shared" ca="1" si="6"/>
        <v>0</v>
      </c>
      <c r="O29" s="78">
        <f t="shared" ca="1" si="7"/>
        <v>0</v>
      </c>
      <c r="P29" s="130" t="str">
        <f>IF(H29&lt;&gt;0,"ASTREINTE","")</f>
        <v/>
      </c>
    </row>
    <row r="30" spans="1:16" ht="16.5" thickTop="1" thickBot="1" x14ac:dyDescent="0.3">
      <c r="A30" s="36"/>
      <c r="B30" s="161">
        <f t="shared" si="1"/>
        <v>43646</v>
      </c>
      <c r="C30" s="162"/>
      <c r="D30" s="163"/>
      <c r="E30" s="164"/>
      <c r="F30" s="164"/>
      <c r="G30" s="181"/>
      <c r="H30" s="205">
        <f t="shared" si="2"/>
        <v>0</v>
      </c>
      <c r="I30" s="206">
        <f t="shared" si="0"/>
        <v>0</v>
      </c>
      <c r="J30" s="207">
        <f t="shared" si="3"/>
        <v>0</v>
      </c>
      <c r="K30" s="209">
        <f t="shared" ca="1" si="4"/>
        <v>0</v>
      </c>
      <c r="L30" s="82">
        <f ca="1">(WEEKDAY(B30)=1)*SUM(OFFSET(H30,,,-MIN(ROWS($3:30),7)))</f>
        <v>0</v>
      </c>
      <c r="M30" s="83">
        <f t="shared" ca="1" si="5"/>
        <v>0</v>
      </c>
      <c r="N30" s="84">
        <f t="shared" ca="1" si="6"/>
        <v>0</v>
      </c>
      <c r="O30" s="85">
        <f t="shared" ca="1" si="7"/>
        <v>0</v>
      </c>
      <c r="P30" s="130" t="str">
        <f>IF(H30&lt;&gt;0,"ASTREINTE","")</f>
        <v/>
      </c>
    </row>
    <row r="31" spans="1:16" ht="15.75" thickTop="1" x14ac:dyDescent="0.25">
      <c r="A31" s="36"/>
      <c r="B31" s="142">
        <f t="shared" si="1"/>
        <v>43647</v>
      </c>
      <c r="C31" s="174"/>
      <c r="D31" s="182"/>
      <c r="E31" s="183"/>
      <c r="F31" s="183"/>
      <c r="G31" s="184"/>
      <c r="H31" s="153">
        <f t="shared" si="2"/>
        <v>0</v>
      </c>
      <c r="I31" s="154">
        <f t="shared" si="0"/>
        <v>0</v>
      </c>
      <c r="J31" s="155">
        <f t="shared" si="3"/>
        <v>0</v>
      </c>
      <c r="K31" s="150">
        <f t="shared" ca="1" si="4"/>
        <v>0</v>
      </c>
      <c r="L31" s="55">
        <f ca="1">(WEEKDAY(B31)=1)*SUM(OFFSET(H31,,,-MIN(ROWS($3:31),7)))</f>
        <v>0</v>
      </c>
      <c r="M31" s="64">
        <f t="shared" ca="1" si="5"/>
        <v>0</v>
      </c>
      <c r="N31" s="65">
        <f t="shared" ca="1" si="6"/>
        <v>0</v>
      </c>
      <c r="O31" s="70">
        <f t="shared" ca="1" si="7"/>
        <v>0</v>
      </c>
      <c r="P31" s="130"/>
    </row>
    <row r="32" spans="1:16" ht="15" x14ac:dyDescent="0.25">
      <c r="A32" s="36"/>
      <c r="B32" s="151">
        <f t="shared" si="1"/>
        <v>43648</v>
      </c>
      <c r="C32" s="156"/>
      <c r="D32" s="178"/>
      <c r="E32" s="179"/>
      <c r="F32" s="179"/>
      <c r="G32" s="180"/>
      <c r="H32" s="153">
        <f t="shared" si="2"/>
        <v>0</v>
      </c>
      <c r="I32" s="154">
        <f t="shared" si="0"/>
        <v>0</v>
      </c>
      <c r="J32" s="155">
        <f t="shared" si="3"/>
        <v>0</v>
      </c>
      <c r="K32" s="150">
        <f t="shared" ca="1" si="4"/>
        <v>0</v>
      </c>
      <c r="L32" s="69">
        <f ca="1">(WEEKDAY(B32)=1)*SUM(OFFSET(H32,,,-MIN(ROWS($3:32),7)))</f>
        <v>0</v>
      </c>
      <c r="M32" s="64">
        <f t="shared" ca="1" si="5"/>
        <v>0</v>
      </c>
      <c r="N32" s="65">
        <f t="shared" ca="1" si="6"/>
        <v>0</v>
      </c>
      <c r="O32" s="70">
        <f t="shared" ca="1" si="7"/>
        <v>0</v>
      </c>
      <c r="P32" s="131"/>
    </row>
    <row r="33" spans="1:16" ht="15" x14ac:dyDescent="0.25">
      <c r="A33" s="36"/>
      <c r="B33" s="151">
        <f t="shared" si="1"/>
        <v>43649</v>
      </c>
      <c r="C33" s="156"/>
      <c r="D33" s="178"/>
      <c r="E33" s="179"/>
      <c r="F33" s="179"/>
      <c r="G33" s="180"/>
      <c r="H33" s="153">
        <f t="shared" si="2"/>
        <v>0</v>
      </c>
      <c r="I33" s="154">
        <f t="shared" si="0"/>
        <v>0</v>
      </c>
      <c r="J33" s="155">
        <f t="shared" si="3"/>
        <v>0</v>
      </c>
      <c r="K33" s="150">
        <f t="shared" ca="1" si="4"/>
        <v>0</v>
      </c>
      <c r="L33" s="69">
        <f ca="1">(WEEKDAY(B33)=1)*SUM(OFFSET(H33,,,-MIN(ROWS($3:33),7)))</f>
        <v>0</v>
      </c>
      <c r="M33" s="64">
        <f t="shared" ca="1" si="5"/>
        <v>0</v>
      </c>
      <c r="N33" s="65">
        <f t="shared" ca="1" si="6"/>
        <v>0</v>
      </c>
      <c r="O33" s="70">
        <f t="shared" ca="1" si="7"/>
        <v>0</v>
      </c>
      <c r="P33" s="131"/>
    </row>
    <row r="34" spans="1:16" ht="15" x14ac:dyDescent="0.25">
      <c r="A34" s="36"/>
      <c r="B34" s="151">
        <f t="shared" si="1"/>
        <v>43650</v>
      </c>
      <c r="C34" s="156"/>
      <c r="D34" s="178"/>
      <c r="E34" s="179"/>
      <c r="F34" s="179"/>
      <c r="G34" s="180"/>
      <c r="H34" s="153">
        <f t="shared" si="2"/>
        <v>0</v>
      </c>
      <c r="I34" s="154">
        <f t="shared" si="0"/>
        <v>0</v>
      </c>
      <c r="J34" s="155">
        <f t="shared" si="3"/>
        <v>0</v>
      </c>
      <c r="K34" s="150">
        <f t="shared" ca="1" si="4"/>
        <v>0</v>
      </c>
      <c r="L34" s="69">
        <f ca="1">(WEEKDAY(B34)=1)*SUM(OFFSET(H34,,,-MIN(ROWS($3:34),7)))</f>
        <v>0</v>
      </c>
      <c r="M34" s="64">
        <f t="shared" ca="1" si="5"/>
        <v>0</v>
      </c>
      <c r="N34" s="65">
        <f t="shared" ca="1" si="6"/>
        <v>0</v>
      </c>
      <c r="O34" s="70">
        <f t="shared" ca="1" si="7"/>
        <v>0</v>
      </c>
      <c r="P34" s="131"/>
    </row>
    <row r="35" spans="1:16" ht="15" x14ac:dyDescent="0.25">
      <c r="A35" s="36"/>
      <c r="B35" s="151">
        <f t="shared" si="1"/>
        <v>43651</v>
      </c>
      <c r="C35" s="156"/>
      <c r="D35" s="178"/>
      <c r="E35" s="179"/>
      <c r="F35" s="179"/>
      <c r="G35" s="180"/>
      <c r="H35" s="153">
        <f t="shared" si="2"/>
        <v>0</v>
      </c>
      <c r="I35" s="154">
        <f t="shared" si="0"/>
        <v>0</v>
      </c>
      <c r="J35" s="155">
        <f t="shared" si="3"/>
        <v>0</v>
      </c>
      <c r="K35" s="150">
        <f t="shared" ca="1" si="4"/>
        <v>0</v>
      </c>
      <c r="L35" s="69">
        <f ca="1">(WEEKDAY(B35)=1)*SUM(OFFSET(H35,,,-MIN(ROWS($3:35),7)))</f>
        <v>0</v>
      </c>
      <c r="M35" s="64">
        <f t="shared" ca="1" si="5"/>
        <v>0</v>
      </c>
      <c r="N35" s="65">
        <f t="shared" ca="1" si="6"/>
        <v>0</v>
      </c>
      <c r="O35" s="70">
        <f t="shared" ca="1" si="7"/>
        <v>0</v>
      </c>
      <c r="P35" s="131"/>
    </row>
    <row r="36" spans="1:16" ht="15.75" thickBot="1" x14ac:dyDescent="0.3">
      <c r="A36" s="36"/>
      <c r="B36" s="151">
        <f t="shared" si="1"/>
        <v>43652</v>
      </c>
      <c r="C36" s="156"/>
      <c r="D36" s="178"/>
      <c r="E36" s="179"/>
      <c r="F36" s="179"/>
      <c r="G36" s="180"/>
      <c r="H36" s="157">
        <f t="shared" si="2"/>
        <v>0</v>
      </c>
      <c r="I36" s="158">
        <f t="shared" si="0"/>
        <v>0</v>
      </c>
      <c r="J36" s="159">
        <f t="shared" si="3"/>
        <v>0</v>
      </c>
      <c r="K36" s="160">
        <f t="shared" ca="1" si="4"/>
        <v>0</v>
      </c>
      <c r="L36" s="75">
        <f ca="1">(WEEKDAY(B36)=1)*SUM(OFFSET(H36,,,-MIN(ROWS($3:36),7)))</f>
        <v>0</v>
      </c>
      <c r="M36" s="76">
        <f t="shared" ca="1" si="5"/>
        <v>0</v>
      </c>
      <c r="N36" s="77">
        <f t="shared" ca="1" si="6"/>
        <v>0</v>
      </c>
      <c r="O36" s="95">
        <f t="shared" ca="1" si="7"/>
        <v>0</v>
      </c>
      <c r="P36" s="130" t="str">
        <f>IF(H36&lt;&gt;0,"ASTREINTE","")</f>
        <v/>
      </c>
    </row>
    <row r="37" spans="1:16" ht="16.5" thickTop="1" thickBot="1" x14ac:dyDescent="0.3">
      <c r="A37" s="36"/>
      <c r="B37" s="185">
        <f t="shared" si="1"/>
        <v>43653</v>
      </c>
      <c r="C37" s="156"/>
      <c r="D37" s="178"/>
      <c r="E37" s="179"/>
      <c r="F37" s="179"/>
      <c r="G37" s="180"/>
      <c r="H37" s="205">
        <f t="shared" si="2"/>
        <v>0</v>
      </c>
      <c r="I37" s="206">
        <f t="shared" si="0"/>
        <v>0</v>
      </c>
      <c r="J37" s="207">
        <f t="shared" si="3"/>
        <v>0</v>
      </c>
      <c r="K37" s="209">
        <f t="shared" ca="1" si="4"/>
        <v>0</v>
      </c>
      <c r="L37" s="82">
        <f ca="1">(WEEKDAY(B37)=1)*SUM(OFFSET(H37,,,-MIN(ROWS($3:37),7)))</f>
        <v>0</v>
      </c>
      <c r="M37" s="83">
        <f t="shared" ca="1" si="5"/>
        <v>0</v>
      </c>
      <c r="N37" s="84">
        <f t="shared" ca="1" si="6"/>
        <v>0</v>
      </c>
      <c r="O37" s="85">
        <f t="shared" ca="1" si="7"/>
        <v>0</v>
      </c>
      <c r="P37" s="130" t="str">
        <f>IF(H37&lt;&gt;0,"ASTREINTE","")</f>
        <v/>
      </c>
    </row>
    <row r="38" spans="1:16" ht="16.5" thickTop="1" thickBot="1" x14ac:dyDescent="0.3">
      <c r="A38" s="36"/>
      <c r="B38" s="22" t="s">
        <v>12</v>
      </c>
      <c r="C38" s="96"/>
      <c r="D38" s="96"/>
      <c r="E38" s="96"/>
      <c r="F38" s="96"/>
      <c r="G38" s="96"/>
      <c r="H38" s="97">
        <f t="shared" ref="H38:O38" si="8">SUM(H3:H37)</f>
        <v>4.7986111111111107</v>
      </c>
      <c r="I38" s="97">
        <f t="shared" si="8"/>
        <v>4.7986111111111107</v>
      </c>
      <c r="J38" s="97">
        <f t="shared" si="8"/>
        <v>0</v>
      </c>
      <c r="K38" s="138">
        <f ca="1">SUMIFS(K3:K37,C3:C37,"")</f>
        <v>0</v>
      </c>
      <c r="L38" s="98">
        <f ca="1">SUM(L3:L37)</f>
        <v>4.7986111111111107</v>
      </c>
      <c r="M38" s="98">
        <f t="shared" ca="1" si="8"/>
        <v>4.375</v>
      </c>
      <c r="N38" s="98">
        <f t="shared" ca="1" si="8"/>
        <v>0.42361111111111138</v>
      </c>
      <c r="O38" s="99">
        <f t="shared" ca="1" si="8"/>
        <v>0</v>
      </c>
      <c r="P38" s="132"/>
    </row>
    <row r="39" spans="1:16" ht="14.25" thickTop="1" thickBot="1" x14ac:dyDescent="0.3">
      <c r="A39" s="37"/>
      <c r="B39" s="23"/>
      <c r="C39" s="23"/>
      <c r="D39" s="23"/>
      <c r="E39" s="23"/>
      <c r="F39" s="23"/>
      <c r="G39" s="23"/>
      <c r="H39" s="23"/>
      <c r="I39" s="23"/>
      <c r="J39" s="23"/>
      <c r="K39" s="23"/>
      <c r="L39" s="23"/>
      <c r="M39" s="23"/>
      <c r="N39" s="23"/>
      <c r="O39" s="23"/>
    </row>
    <row r="40" spans="1:16" ht="17.25" thickTop="1" thickBot="1" x14ac:dyDescent="0.3">
      <c r="A40" s="37"/>
      <c r="B40" s="11" t="s">
        <v>13</v>
      </c>
      <c r="C40" s="24"/>
      <c r="D40" s="25"/>
      <c r="E40" s="25"/>
      <c r="F40" s="25"/>
      <c r="G40" s="25"/>
      <c r="H40" s="12">
        <f>H38</f>
        <v>4.7986111111111107</v>
      </c>
      <c r="I40" s="232">
        <f>SUM(I38:J38)</f>
        <v>4.7986111111111107</v>
      </c>
      <c r="J40" s="233"/>
      <c r="K40" s="26"/>
      <c r="L40" s="12">
        <f ca="1">L38</f>
        <v>4.7986111111111107</v>
      </c>
      <c r="M40" s="232">
        <f ca="1">SUM(M38:O38)</f>
        <v>4.7986111111111116</v>
      </c>
      <c r="N40" s="234"/>
      <c r="O40" s="235"/>
    </row>
    <row r="41" spans="1:16" ht="13.5" thickTop="1" x14ac:dyDescent="0.25"/>
    <row r="43" spans="1:16" x14ac:dyDescent="0.25">
      <c r="C43" s="218" t="s">
        <v>55</v>
      </c>
      <c r="D43" s="218"/>
      <c r="E43" s="218"/>
      <c r="F43" s="218"/>
      <c r="G43" s="218" t="str">
        <f ca="1">A3</f>
        <v>DANIEL</v>
      </c>
      <c r="H43" s="218"/>
      <c r="I43" s="218" t="s">
        <v>56</v>
      </c>
      <c r="J43" s="218"/>
      <c r="K43" s="218"/>
      <c r="L43" s="218"/>
      <c r="M43" s="218"/>
      <c r="N43" s="218"/>
    </row>
    <row r="44" spans="1:16" x14ac:dyDescent="0.25">
      <c r="C44" s="218"/>
      <c r="D44" s="218"/>
      <c r="E44" s="218"/>
      <c r="F44" s="218"/>
      <c r="G44" s="218"/>
      <c r="H44" s="238"/>
      <c r="I44" s="239"/>
      <c r="J44" s="239"/>
      <c r="K44" s="240"/>
      <c r="L44" s="218"/>
      <c r="M44" s="218"/>
      <c r="N44" s="218"/>
    </row>
    <row r="45" spans="1:16" x14ac:dyDescent="0.25">
      <c r="C45" s="218"/>
      <c r="D45" s="218"/>
      <c r="E45" s="218"/>
      <c r="F45" s="218"/>
      <c r="G45" s="218"/>
      <c r="H45" s="241"/>
      <c r="I45" s="242"/>
      <c r="J45" s="242"/>
      <c r="K45" s="243"/>
      <c r="L45" s="218"/>
      <c r="M45" s="218"/>
      <c r="N45" s="218"/>
    </row>
    <row r="46" spans="1:16" x14ac:dyDescent="0.25">
      <c r="H46" s="241"/>
      <c r="I46" s="242"/>
      <c r="J46" s="242"/>
      <c r="K46" s="243"/>
    </row>
    <row r="47" spans="1:16" x14ac:dyDescent="0.25">
      <c r="H47" s="241"/>
      <c r="I47" s="242"/>
      <c r="J47" s="242"/>
      <c r="K47" s="243"/>
    </row>
    <row r="48" spans="1:16" x14ac:dyDescent="0.25">
      <c r="H48" s="244"/>
      <c r="I48" s="245"/>
      <c r="J48" s="245"/>
      <c r="K48" s="246"/>
    </row>
    <row r="56" spans="2:16" ht="54.75" customHeight="1" x14ac:dyDescent="0.25">
      <c r="B56" s="247" t="str">
        <f ca="1">A3</f>
        <v>DANIEL</v>
      </c>
      <c r="C56" s="247"/>
      <c r="D56" s="247"/>
      <c r="E56" s="247"/>
      <c r="F56" s="247"/>
      <c r="G56" s="247"/>
      <c r="H56" s="247"/>
    </row>
    <row r="57" spans="2:16" ht="58.5" customHeight="1" thickBot="1" x14ac:dyDescent="0.3">
      <c r="B57" s="247"/>
      <c r="C57" s="247"/>
      <c r="D57" s="247"/>
      <c r="E57" s="247"/>
      <c r="F57" s="247"/>
      <c r="G57" s="247"/>
      <c r="H57" s="247"/>
    </row>
    <row r="58" spans="2:16" ht="46.5" thickTop="1" thickBot="1" x14ac:dyDescent="0.3">
      <c r="B58" s="39" t="s">
        <v>0</v>
      </c>
      <c r="C58" s="40" t="s">
        <v>1</v>
      </c>
      <c r="D58" s="41" t="s">
        <v>34</v>
      </c>
      <c r="E58" s="42" t="s">
        <v>35</v>
      </c>
      <c r="F58" s="42" t="s">
        <v>36</v>
      </c>
      <c r="G58" s="49" t="s">
        <v>37</v>
      </c>
      <c r="H58" s="50" t="s">
        <v>2</v>
      </c>
      <c r="I58" s="47" t="str">
        <f>"Dont
H Jour
("&amp;TEXT(HJ,"hh")&amp;" à "&amp;TEXT(HN,"hh")&amp;")"</f>
        <v>Dont
H Jour
(07 à 20)</v>
      </c>
      <c r="J58" s="43" t="str">
        <f>"Dont
H Nuit
("&amp;TEXT(HN,"hh")&amp;" à "&amp;TEXT(HJ,"hh")&amp;")"</f>
        <v>Dont
H Nuit
(20 à 07)</v>
      </c>
      <c r="K58" s="48" t="s">
        <v>3</v>
      </c>
      <c r="L58" s="46" t="s">
        <v>4</v>
      </c>
      <c r="M58" s="41" t="s">
        <v>57</v>
      </c>
      <c r="N58" s="42" t="s">
        <v>58</v>
      </c>
      <c r="O58" s="44" t="s">
        <v>59</v>
      </c>
      <c r="P58" s="44" t="s">
        <v>52</v>
      </c>
    </row>
    <row r="59" spans="2:16" ht="15.75" thickTop="1" x14ac:dyDescent="0.25">
      <c r="B59" s="142">
        <f>IF(OR(
DAY(EOMONTH(A2,-1))-DAY(DATE(YEAR(A2),MONTH(A2),0)+2-WEEKDAY(DATE(YEAR(A2),MONTH(A2),0)))&lt;3,
DAY(EOMONTH(A2,-1))-DAY(DATE(YEAR(A2),MONTH(A2),0)+2-WEEKDAY(DATE(YEAR(A2),MONTH(A2),0)))&gt;7),
DATE(YEAR(A2),MONTH(A2),0)+2-WEEKDAY(DATE(YEAR(A2),MONTH(A2),0)),
DATE(YEAR(A2),MONTH(A2),0)+2-WEEKDAY(DATE(YEAR(A2),MONTH(A2),0))+7)</f>
        <v>43619</v>
      </c>
      <c r="C59" s="143"/>
      <c r="D59" s="144">
        <f t="shared" ref="D59:G60" si="9">D3</f>
        <v>0.33333333333333331</v>
      </c>
      <c r="E59" s="144">
        <f t="shared" si="9"/>
        <v>0.52083333333333337</v>
      </c>
      <c r="F59" s="144">
        <f t="shared" si="9"/>
        <v>0.5625</v>
      </c>
      <c r="G59" s="231">
        <f t="shared" si="9"/>
        <v>0.69791666666666663</v>
      </c>
      <c r="H59" s="147">
        <f>MAX(MOD(($E59+$G59-$D59-$F59),1),C59*HF)</f>
        <v>0.32291666666666674</v>
      </c>
      <c r="I59" s="148">
        <f t="shared" ref="I59:I65" si="10">$H59-$J59</f>
        <v>0.32291666666666674</v>
      </c>
      <c r="J59" s="149">
        <f>($D59&lt;&gt;"")*(MAX(0,MIN($E59,HJ)-IF($E59&gt;$D59,$D59,MIN(0,$D59-HJ)))+MAX(0,1-MAX(HN,$D59)-IF($E59&gt;$D59,1-$E59,MIN(0,HN-$E59))))
+($F59&lt;&gt;"")*(MAX(0,MIN($G59,HJ)-IF($G59&gt;$F59,$F59,MIN(0,$F59-HJ)))+MAX(0,1-MAX(HN,$F59)-IF($G59&gt;$F59,1-$G59,MIN(0,HN-$G59))))</f>
        <v>0</v>
      </c>
      <c r="K59" s="150">
        <f ca="1">MAX(COUNTIF(Fer,B59)*($E59&lt;$D59)*($E59-MIN(0,$D59))
+COUNTIF(Fer,B59)*($F59&lt;$E59)*($G59-$F59)
+COUNTIF(Fer,B59)*($F59&gt;$E59)*($G59&lt;$F59)*($G59-MIN($F59,0))
+COUNTIF(Fer,B59)*($E59&gt;$D59)*(MIN($E59,1)-$D59)
+COUNTIF(Fer,B59)*($E59&lt;$D59)*(MAX($E59,1)-$D59)
+COUNTIF(Fer,B59)*($G59&gt;$F59)*($F59&gt;$E59)*(MIN($G59,1)-$F59)
+COUNTIF(Fer,B59)*($G59&lt;$F59)*($F59&gt;$E59)*(MAX($G59,1)-$F59),
(WEEKDAY(B59)=1)*H59,C59*HF)</f>
        <v>0</v>
      </c>
      <c r="L59" s="63">
        <f ca="1">(WEEKDAY(B59)=1)*SUM(OFFSET(H59,,,-MIN(ROWS($3:59),7)))</f>
        <v>0</v>
      </c>
      <c r="M59" s="64">
        <f ca="1">(WEEKDAY(B59)=1)*MIN(HS_1,L59)</f>
        <v>0</v>
      </c>
      <c r="N59" s="65">
        <f ca="1">(WEEKDAY(B59)=1)*MIN(HS_2-HS_1,L59-M59)</f>
        <v>0</v>
      </c>
      <c r="O59" s="66">
        <f ca="1">(WEEKDAY(B59)=1)*L59-M59-N59</f>
        <v>0</v>
      </c>
      <c r="P59" s="127"/>
    </row>
    <row r="60" spans="2:16" ht="15" x14ac:dyDescent="0.25">
      <c r="B60" s="151">
        <f t="shared" ref="B60:B65" si="11">B59+1</f>
        <v>43620</v>
      </c>
      <c r="C60" s="152"/>
      <c r="D60" s="144">
        <f t="shared" si="9"/>
        <v>0.33333333333333331</v>
      </c>
      <c r="E60" s="144">
        <f t="shared" si="9"/>
        <v>0.54166666666666663</v>
      </c>
      <c r="F60" s="144">
        <f t="shared" si="9"/>
        <v>0.57638888888888895</v>
      </c>
      <c r="G60" s="213">
        <f t="shared" si="9"/>
        <v>0.75</v>
      </c>
      <c r="H60" s="153">
        <f t="shared" ref="H60:H65" si="12">MAX(MOD(($E60+$G60-$D60-$F60),1),C60*HF)</f>
        <v>0.38194444444444431</v>
      </c>
      <c r="I60" s="154">
        <f t="shared" si="10"/>
        <v>0.38194444444444431</v>
      </c>
      <c r="J60" s="155">
        <f t="shared" ref="J60:K65" si="13">($D60&lt;&gt;"")*(MAX(0,MIN($E60,HJ)-IF($E60&gt;$D60,$D60,MIN(0,$D60-HJ)))+MAX(0,1-MAX(HN,$D60)-IF($E60&gt;$D60,1-$E60,MIN(0,HN-$E60))))
+($F60&lt;&gt;"")*(MAX(0,MIN($G60,HJ)-IF($G60&gt;$F60,$F60,MIN(0,$F60-HJ)))+MAX(0,1-MAX(HN,$F60)-IF($G60&gt;$F60,1-$G60,MIN(0,HN-$G60))))</f>
        <v>0</v>
      </c>
      <c r="K60" s="150">
        <f t="shared" ref="K60:K65" ca="1" si="14">MAX(COUNTIF(Fer,B60)*($E60&lt;$D60)*($E60-MIN(0,$D60))
+COUNTIF(Fer,B60)*($F60&lt;$E60)*($G60-$F60)
+COUNTIF(Fer,B60)*($F60&gt;$E60)*($G60&lt;$F60)*($G60-MIN($F60,0))
+COUNTIF(Fer,B60)*($E60&gt;$D60)*(MIN($E60,1)-$D60)
+COUNTIF(Fer,B60)*($E60&lt;$D60)*(MAX($E60,1)-$D60)
+COUNTIF(Fer,B60)*($G60&gt;$F60)*($F60&gt;$E60)*(MIN($G60,1)-$F60)
+COUNTIF(Fer,B60)*($G60&lt;$F60)*($F60&gt;$E60)*(MAX($G60,1)-$F60),
(WEEKDAY(B60)=1)*H60,C60*HF)</f>
        <v>0</v>
      </c>
      <c r="L60" s="69">
        <f ca="1">(WEEKDAY(B60)=1)*SUM(OFFSET(H60,,,-MIN(ROWS($3:60),7)))</f>
        <v>0</v>
      </c>
      <c r="M60" s="64">
        <f t="shared" ref="M60:M65" ca="1" si="15">(WEEKDAY(B60)=1)*MIN(HS_1,L60)</f>
        <v>0</v>
      </c>
      <c r="N60" s="65">
        <f t="shared" ref="N60:N65" ca="1" si="16">(WEEKDAY(B60)=1)*MIN(HS_2-HS_1,L60-M60)</f>
        <v>0</v>
      </c>
      <c r="O60" s="70">
        <f t="shared" ref="O60:O65" ca="1" si="17">(WEEKDAY(B60)=1)*L60-M60-N60</f>
        <v>0</v>
      </c>
      <c r="P60" s="128"/>
    </row>
    <row r="61" spans="2:16" ht="15" x14ac:dyDescent="0.25">
      <c r="B61" s="151">
        <f t="shared" si="11"/>
        <v>43621</v>
      </c>
      <c r="C61" s="156"/>
      <c r="D61" s="144">
        <f t="shared" ref="D61:G65" si="18">D5</f>
        <v>0.3298611111111111</v>
      </c>
      <c r="E61" s="144">
        <f t="shared" si="18"/>
        <v>0.5</v>
      </c>
      <c r="F61" s="144">
        <f t="shared" si="18"/>
        <v>0.54166666666666663</v>
      </c>
      <c r="G61" s="213">
        <f t="shared" si="18"/>
        <v>0.69444444444444453</v>
      </c>
      <c r="H61" s="153">
        <f t="shared" si="12"/>
        <v>0.32291666666666685</v>
      </c>
      <c r="I61" s="154">
        <f t="shared" si="10"/>
        <v>0.32291666666666685</v>
      </c>
      <c r="J61" s="155">
        <f t="shared" si="13"/>
        <v>0</v>
      </c>
      <c r="K61" s="150">
        <f t="shared" ca="1" si="14"/>
        <v>0</v>
      </c>
      <c r="L61" s="69">
        <f ca="1">(WEEKDAY(B61)=1)*SUM(OFFSET(H61,,,-MIN(ROWS($3:61),7)))</f>
        <v>0</v>
      </c>
      <c r="M61" s="64">
        <f t="shared" ca="1" si="15"/>
        <v>0</v>
      </c>
      <c r="N61" s="71">
        <f t="shared" ca="1" si="16"/>
        <v>0</v>
      </c>
      <c r="O61" s="70">
        <f t="shared" ca="1" si="17"/>
        <v>0</v>
      </c>
      <c r="P61" s="128"/>
    </row>
    <row r="62" spans="2:16" ht="15" x14ac:dyDescent="0.25">
      <c r="B62" s="151">
        <f t="shared" si="11"/>
        <v>43622</v>
      </c>
      <c r="C62" s="152"/>
      <c r="D62" s="144">
        <f t="shared" si="18"/>
        <v>0.34722222222222227</v>
      </c>
      <c r="E62" s="144">
        <f t="shared" si="18"/>
        <v>0.5</v>
      </c>
      <c r="F62" s="144">
        <f t="shared" si="18"/>
        <v>0.54166666666666663</v>
      </c>
      <c r="G62" s="213">
        <f t="shared" si="18"/>
        <v>0.64583333333333337</v>
      </c>
      <c r="H62" s="153">
        <f t="shared" si="12"/>
        <v>0.25694444444444453</v>
      </c>
      <c r="I62" s="154">
        <f t="shared" si="10"/>
        <v>0.25694444444444453</v>
      </c>
      <c r="J62" s="155">
        <f t="shared" si="13"/>
        <v>0</v>
      </c>
      <c r="K62" s="150">
        <f t="shared" ca="1" si="14"/>
        <v>0</v>
      </c>
      <c r="L62" s="69">
        <f ca="1">(WEEKDAY(B62)=1)*SUM(OFFSET(H62,,,-MIN(ROWS($3:62),7)))</f>
        <v>0</v>
      </c>
      <c r="M62" s="64">
        <f t="shared" ca="1" si="15"/>
        <v>0</v>
      </c>
      <c r="N62" s="65">
        <f t="shared" ca="1" si="16"/>
        <v>0</v>
      </c>
      <c r="O62" s="70">
        <f t="shared" ca="1" si="17"/>
        <v>0</v>
      </c>
      <c r="P62" s="128"/>
    </row>
    <row r="63" spans="2:16" ht="15" x14ac:dyDescent="0.25">
      <c r="B63" s="151">
        <f t="shared" si="11"/>
        <v>43623</v>
      </c>
      <c r="C63" s="152"/>
      <c r="D63" s="144">
        <f t="shared" si="18"/>
        <v>0.34027777777777773</v>
      </c>
      <c r="E63" s="144">
        <f t="shared" si="18"/>
        <v>0.50694444444444442</v>
      </c>
      <c r="F63" s="144">
        <f t="shared" si="18"/>
        <v>0.55555555555555558</v>
      </c>
      <c r="G63" s="213">
        <f t="shared" si="18"/>
        <v>0.62847222222222221</v>
      </c>
      <c r="H63" s="153">
        <f t="shared" si="12"/>
        <v>0.23958333333333326</v>
      </c>
      <c r="I63" s="154">
        <f t="shared" si="10"/>
        <v>0.23958333333333326</v>
      </c>
      <c r="J63" s="155">
        <f t="shared" si="13"/>
        <v>0</v>
      </c>
      <c r="K63" s="150">
        <f t="shared" ca="1" si="14"/>
        <v>0</v>
      </c>
      <c r="L63" s="69">
        <f ca="1">(WEEKDAY(B63)=1)*SUM(OFFSET(H63,,,-MIN(ROWS($3:63),7)))</f>
        <v>0</v>
      </c>
      <c r="M63" s="64">
        <f t="shared" ca="1" si="15"/>
        <v>0</v>
      </c>
      <c r="N63" s="65">
        <f t="shared" ca="1" si="16"/>
        <v>0</v>
      </c>
      <c r="O63" s="70">
        <f t="shared" ca="1" si="17"/>
        <v>0</v>
      </c>
      <c r="P63" s="128"/>
    </row>
    <row r="64" spans="2:16" ht="15.75" thickBot="1" x14ac:dyDescent="0.3">
      <c r="B64" s="151">
        <f t="shared" si="11"/>
        <v>43624</v>
      </c>
      <c r="C64" s="152"/>
      <c r="D64" s="144">
        <f t="shared" si="18"/>
        <v>0</v>
      </c>
      <c r="E64" s="144">
        <f t="shared" si="18"/>
        <v>0</v>
      </c>
      <c r="F64" s="144">
        <f t="shared" si="18"/>
        <v>0</v>
      </c>
      <c r="G64" s="213">
        <f t="shared" si="18"/>
        <v>0</v>
      </c>
      <c r="H64" s="157">
        <f t="shared" si="12"/>
        <v>0</v>
      </c>
      <c r="I64" s="158">
        <f t="shared" si="10"/>
        <v>-0.91666666666666663</v>
      </c>
      <c r="J64" s="155">
        <f t="shared" si="13"/>
        <v>0.91666666666666663</v>
      </c>
      <c r="K64" s="150">
        <f t="shared" ca="1" si="14"/>
        <v>0</v>
      </c>
      <c r="L64" s="75">
        <f ca="1">(WEEKDAY(B64)=1)*SUM(OFFSET(H64,,,-MIN(ROWS($3:64),7)))</f>
        <v>0</v>
      </c>
      <c r="M64" s="76">
        <f t="shared" ca="1" si="15"/>
        <v>0</v>
      </c>
      <c r="N64" s="77">
        <f t="shared" ca="1" si="16"/>
        <v>0</v>
      </c>
      <c r="O64" s="78">
        <f t="shared" ca="1" si="17"/>
        <v>0</v>
      </c>
      <c r="P64" s="129"/>
    </row>
    <row r="65" spans="2:16" ht="16.5" thickTop="1" thickBot="1" x14ac:dyDescent="0.3">
      <c r="B65" s="161">
        <f t="shared" si="11"/>
        <v>43625</v>
      </c>
      <c r="C65" s="162"/>
      <c r="D65" s="229">
        <f t="shared" si="18"/>
        <v>0</v>
      </c>
      <c r="E65" s="171">
        <f t="shared" si="18"/>
        <v>0</v>
      </c>
      <c r="F65" s="171">
        <f t="shared" si="18"/>
        <v>0</v>
      </c>
      <c r="G65" s="173">
        <f t="shared" si="18"/>
        <v>0</v>
      </c>
      <c r="H65" s="230">
        <f t="shared" si="12"/>
        <v>0</v>
      </c>
      <c r="I65" s="206">
        <f t="shared" si="10"/>
        <v>-0.91666666666666663</v>
      </c>
      <c r="J65" s="207">
        <f t="shared" si="13"/>
        <v>0.91666666666666663</v>
      </c>
      <c r="K65" s="208">
        <f t="shared" ca="1" si="14"/>
        <v>0</v>
      </c>
      <c r="L65" s="82">
        <f ca="1">(WEEKDAY(B65)=1)*SUM(OFFSET(H65,,,-MIN(ROWS($3:65),7)))</f>
        <v>1.5243055555555556</v>
      </c>
      <c r="M65" s="83">
        <f t="shared" ca="1" si="15"/>
        <v>1.4583333333333333</v>
      </c>
      <c r="N65" s="84">
        <f t="shared" ca="1" si="16"/>
        <v>6.5972222222222321E-2</v>
      </c>
      <c r="O65" s="85">
        <f t="shared" ca="1" si="17"/>
        <v>0</v>
      </c>
      <c r="P65" s="222"/>
    </row>
    <row r="66" spans="2:16" ht="16.5" thickTop="1" thickBot="1" x14ac:dyDescent="0.3">
      <c r="B66" s="223"/>
      <c r="C66" s="224"/>
      <c r="D66" s="225"/>
      <c r="E66" s="225"/>
      <c r="F66" s="225"/>
      <c r="G66" s="225"/>
      <c r="H66" s="226"/>
      <c r="I66" s="226"/>
      <c r="J66" s="226"/>
      <c r="K66" s="226"/>
      <c r="L66" s="227"/>
      <c r="M66" s="227"/>
      <c r="N66" s="227"/>
      <c r="O66" s="227"/>
      <c r="P66" s="228"/>
    </row>
    <row r="67" spans="2:16" ht="51.75" customHeight="1" thickTop="1" x14ac:dyDescent="0.2">
      <c r="B67" s="251" t="s">
        <v>61</v>
      </c>
      <c r="C67" s="252"/>
      <c r="D67" s="252"/>
      <c r="E67" s="252"/>
      <c r="F67" s="252"/>
      <c r="G67" s="252"/>
      <c r="H67" s="252"/>
      <c r="I67" s="253"/>
    </row>
    <row r="68" spans="2:16" ht="35.25" customHeight="1" thickBot="1" x14ac:dyDescent="0.3">
      <c r="B68" s="248" t="s">
        <v>60</v>
      </c>
      <c r="C68" s="249"/>
      <c r="D68" s="249"/>
      <c r="E68" s="249"/>
      <c r="F68" s="249"/>
      <c r="G68" s="249"/>
      <c r="H68" s="249"/>
      <c r="I68" s="250"/>
    </row>
    <row r="69" spans="2:16" ht="24" thickTop="1" x14ac:dyDescent="0.35">
      <c r="B69"/>
      <c r="C69"/>
      <c r="D69"/>
      <c r="E69" s="254"/>
      <c r="F69" s="254"/>
      <c r="G69" s="254"/>
      <c r="H69" s="221"/>
    </row>
    <row r="70" spans="2:16" ht="54.75" customHeight="1" x14ac:dyDescent="0.25">
      <c r="B70" s="247" t="str">
        <f ca="1">A3</f>
        <v>DANIEL</v>
      </c>
      <c r="C70" s="247"/>
      <c r="D70" s="247"/>
      <c r="E70" s="247"/>
      <c r="F70" s="247"/>
      <c r="G70" s="247"/>
      <c r="H70" s="247"/>
    </row>
    <row r="71" spans="2:16" ht="58.5" customHeight="1" thickBot="1" x14ac:dyDescent="0.3">
      <c r="B71" s="247"/>
      <c r="C71" s="247"/>
      <c r="D71" s="247"/>
      <c r="E71" s="247"/>
      <c r="F71" s="247"/>
      <c r="G71" s="247"/>
      <c r="H71" s="247"/>
    </row>
    <row r="72" spans="2:16" ht="46.5" thickTop="1" thickBot="1" x14ac:dyDescent="0.3">
      <c r="B72" s="39" t="s">
        <v>0</v>
      </c>
      <c r="C72" s="40" t="s">
        <v>1</v>
      </c>
      <c r="D72" s="41" t="s">
        <v>34</v>
      </c>
      <c r="E72" s="42" t="s">
        <v>35</v>
      </c>
      <c r="F72" s="42" t="s">
        <v>36</v>
      </c>
      <c r="G72" s="49" t="s">
        <v>37</v>
      </c>
      <c r="H72" s="50" t="s">
        <v>2</v>
      </c>
      <c r="I72" s="47" t="str">
        <f>"Dont
H Jour
("&amp;TEXT(HJ,"hh")&amp;" à "&amp;TEXT(HN,"hh")&amp;")"</f>
        <v>Dont
H Jour
(07 à 20)</v>
      </c>
      <c r="J72" s="43" t="str">
        <f>"Dont
H Nuit
("&amp;TEXT(HN,"hh")&amp;" à "&amp;TEXT(HJ,"hh")&amp;")"</f>
        <v>Dont
H Nuit
(20 à 07)</v>
      </c>
      <c r="K72" s="48" t="s">
        <v>3</v>
      </c>
      <c r="L72" s="46" t="s">
        <v>4</v>
      </c>
      <c r="M72" s="41" t="s">
        <v>57</v>
      </c>
      <c r="N72" s="42" t="s">
        <v>58</v>
      </c>
      <c r="O72" s="44" t="s">
        <v>59</v>
      </c>
      <c r="P72" s="44" t="s">
        <v>52</v>
      </c>
    </row>
    <row r="73" spans="2:16" ht="15.75" thickTop="1" x14ac:dyDescent="0.25">
      <c r="B73" s="142">
        <v>43626</v>
      </c>
      <c r="C73" s="143">
        <v>1</v>
      </c>
      <c r="D73" s="144">
        <f>D10</f>
        <v>0</v>
      </c>
      <c r="E73" s="144">
        <f t="shared" ref="E73:G73" si="19">E10</f>
        <v>0</v>
      </c>
      <c r="F73" s="144">
        <f t="shared" si="19"/>
        <v>0</v>
      </c>
      <c r="G73" s="144">
        <f t="shared" si="19"/>
        <v>0</v>
      </c>
      <c r="H73" s="147">
        <f>MAX(MOD(($E73+$G73-$D73-$F73),1),C73*HF)</f>
        <v>0.29166666666666669</v>
      </c>
      <c r="I73" s="148">
        <f t="shared" ref="I73:I79" si="20">$H73-$J73</f>
        <v>0.29166666666666669</v>
      </c>
      <c r="J73" s="149"/>
      <c r="K73" s="150">
        <f ca="1">MAX(COUNTIF(Fer,B73)*($E73&lt;$D73)*($E73-MIN(0,$D73))
+COUNTIF(Fer,B73)*($F73&lt;$E73)*($G73-$F73)
+COUNTIF(Fer,B73)*($F73&gt;$E73)*($G73&lt;$F73)*($G73-MIN($F73,0))
+COUNTIF(Fer,B73)*($E73&gt;$D73)*(MIN($E73,1)-$D73)
+COUNTIF(Fer,B73)*($E73&lt;$D73)*(MAX($E73,1)-$D73)
+COUNTIF(Fer,B73)*($G73&gt;$F73)*($F73&gt;$E73)*(MIN($G73,1)-$F73)
+COUNTIF(Fer,B73)*($G73&lt;$F73)*($F73&gt;$E73)*(MAX($G73,1)-$F73),
(WEEKDAY(B73)=1)*H73,C73*HF)</f>
        <v>0.29166666666666669</v>
      </c>
      <c r="L73" s="63">
        <f ca="1">(WEEKDAY(B73)=1)*SUM(OFFSET(H73,,,-MIN(ROWS($3:73),7)))</f>
        <v>0</v>
      </c>
      <c r="M73" s="64">
        <f ca="1">(WEEKDAY(B73)=1)*MIN(HS_1,L73)</f>
        <v>0</v>
      </c>
      <c r="N73" s="65">
        <f ca="1">(WEEKDAY(B73)=1)*MIN(HS_2-HS_1,L73-M73)</f>
        <v>0</v>
      </c>
      <c r="O73" s="66">
        <f ca="1">(WEEKDAY(B73)=1)*L73-M73-N73</f>
        <v>0</v>
      </c>
      <c r="P73" s="127"/>
    </row>
    <row r="74" spans="2:16" ht="15" x14ac:dyDescent="0.25">
      <c r="B74" s="151">
        <f t="shared" ref="B74:B79" si="21">B73+1</f>
        <v>43627</v>
      </c>
      <c r="C74" s="152"/>
      <c r="D74" s="144">
        <f t="shared" ref="D74:G74" si="22">D11</f>
        <v>0.33680555555555558</v>
      </c>
      <c r="E74" s="144">
        <f t="shared" si="22"/>
        <v>0.5</v>
      </c>
      <c r="F74" s="144">
        <f t="shared" si="22"/>
        <v>0.5625</v>
      </c>
      <c r="G74" s="144">
        <f t="shared" si="22"/>
        <v>0.73263888888888884</v>
      </c>
      <c r="H74" s="153">
        <f t="shared" ref="H74:H79" si="23">MAX(MOD(($E74+$G74-$D74-$F74),1),C74*HF)</f>
        <v>0.33333333333333326</v>
      </c>
      <c r="I74" s="154">
        <f t="shared" si="20"/>
        <v>0.33333333333333326</v>
      </c>
      <c r="J74" s="155">
        <f t="shared" ref="J74:J78" si="24">($D74&lt;&gt;"")*(MAX(0,MIN($E74,HJ)-IF($E74&gt;$D74,$D74,MIN(0,$D74-HJ)))+MAX(0,1-MAX(HN,$D74)-IF($E74&gt;$D74,1-$E74,MIN(0,HN-$E74))))
+($F74&lt;&gt;"")*(MAX(0,MIN($G74,HJ)-IF($G74&gt;$F74,$F74,MIN(0,$F74-HJ)))+MAX(0,1-MAX(HN,$F74)-IF($G74&gt;$F74,1-$G74,MIN(0,HN-$G74))))</f>
        <v>0</v>
      </c>
      <c r="K74" s="150">
        <f t="shared" ref="K74:K79" ca="1" si="25">MAX(COUNTIF(Fer,B74)*($E74&lt;$D74)*($E74-MIN(0,$D74))
+COUNTIF(Fer,B74)*($F74&lt;$E74)*($G74-$F74)
+COUNTIF(Fer,B74)*($F74&gt;$E74)*($G74&lt;$F74)*($G74-MIN($F74,0))
+COUNTIF(Fer,B74)*($E74&gt;$D74)*(MIN($E74,1)-$D74)
+COUNTIF(Fer,B74)*($E74&lt;$D74)*(MAX($E74,1)-$D74)
+COUNTIF(Fer,B74)*($G74&gt;$F74)*($F74&gt;$E74)*(MIN($G74,1)-$F74)
+COUNTIF(Fer,B74)*($G74&lt;$F74)*($F74&gt;$E74)*(MAX($G74,1)-$F74),
(WEEKDAY(B74)=1)*H74,C74*HF)</f>
        <v>0</v>
      </c>
      <c r="L74" s="69">
        <f ca="1">(WEEKDAY(B74)=1)*SUM(OFFSET(H74,,,-MIN(ROWS($3:74),7)))</f>
        <v>0</v>
      </c>
      <c r="M74" s="64">
        <f t="shared" ref="M74:M79" ca="1" si="26">(WEEKDAY(B74)=1)*MIN(HS_1,L74)</f>
        <v>0</v>
      </c>
      <c r="N74" s="65">
        <f t="shared" ref="N74:N79" ca="1" si="27">(WEEKDAY(B74)=1)*MIN(HS_2-HS_1,L74-M74)</f>
        <v>0</v>
      </c>
      <c r="O74" s="70">
        <f t="shared" ref="O74:O79" ca="1" si="28">(WEEKDAY(B74)=1)*L74-M74-N74</f>
        <v>0</v>
      </c>
      <c r="P74" s="128"/>
    </row>
    <row r="75" spans="2:16" ht="15" x14ac:dyDescent="0.25">
      <c r="B75" s="151">
        <f t="shared" si="21"/>
        <v>43628</v>
      </c>
      <c r="C75" s="156"/>
      <c r="D75" s="144">
        <f t="shared" ref="D75:G75" si="29">D12</f>
        <v>0.3263888888888889</v>
      </c>
      <c r="E75" s="144">
        <f t="shared" si="29"/>
        <v>0.5</v>
      </c>
      <c r="F75" s="144">
        <f t="shared" si="29"/>
        <v>0.5625</v>
      </c>
      <c r="G75" s="144">
        <f t="shared" si="29"/>
        <v>0.79166666666666663</v>
      </c>
      <c r="H75" s="153">
        <f t="shared" si="23"/>
        <v>0.40277777777777768</v>
      </c>
      <c r="I75" s="154">
        <f t="shared" si="20"/>
        <v>0.40277777777777768</v>
      </c>
      <c r="J75" s="155">
        <f t="shared" si="24"/>
        <v>0</v>
      </c>
      <c r="K75" s="150">
        <f t="shared" ca="1" si="25"/>
        <v>0</v>
      </c>
      <c r="L75" s="69">
        <f ca="1">(WEEKDAY(B75)=1)*SUM(OFFSET(H75,,,-MIN(ROWS($3:75),7)))</f>
        <v>0</v>
      </c>
      <c r="M75" s="64">
        <f t="shared" ca="1" si="26"/>
        <v>0</v>
      </c>
      <c r="N75" s="71">
        <f t="shared" ca="1" si="27"/>
        <v>0</v>
      </c>
      <c r="O75" s="70">
        <f t="shared" ca="1" si="28"/>
        <v>0</v>
      </c>
      <c r="P75" s="128"/>
    </row>
    <row r="76" spans="2:16" ht="15" x14ac:dyDescent="0.25">
      <c r="B76" s="151">
        <f t="shared" si="21"/>
        <v>43629</v>
      </c>
      <c r="C76" s="152"/>
      <c r="D76" s="144">
        <f t="shared" ref="D76:G76" si="30">D13</f>
        <v>0.3611111111111111</v>
      </c>
      <c r="E76" s="144">
        <f t="shared" si="30"/>
        <v>0.5</v>
      </c>
      <c r="F76" s="144">
        <f t="shared" si="30"/>
        <v>0.5625</v>
      </c>
      <c r="G76" s="144">
        <f t="shared" si="30"/>
        <v>0.67013888888888884</v>
      </c>
      <c r="H76" s="153">
        <f t="shared" si="23"/>
        <v>0.24652777777777768</v>
      </c>
      <c r="I76" s="154">
        <f t="shared" si="20"/>
        <v>0.24652777777777768</v>
      </c>
      <c r="J76" s="155">
        <f t="shared" si="24"/>
        <v>0</v>
      </c>
      <c r="K76" s="150">
        <f t="shared" ca="1" si="25"/>
        <v>0</v>
      </c>
      <c r="L76" s="69">
        <f ca="1">(WEEKDAY(B76)=1)*SUM(OFFSET(H76,,,-MIN(ROWS($3:76),7)))</f>
        <v>0</v>
      </c>
      <c r="M76" s="64">
        <f t="shared" ca="1" si="26"/>
        <v>0</v>
      </c>
      <c r="N76" s="65">
        <f t="shared" ca="1" si="27"/>
        <v>0</v>
      </c>
      <c r="O76" s="70">
        <f t="shared" ca="1" si="28"/>
        <v>0</v>
      </c>
      <c r="P76" s="128"/>
    </row>
    <row r="77" spans="2:16" ht="15" x14ac:dyDescent="0.25">
      <c r="B77" s="151">
        <f t="shared" si="21"/>
        <v>43630</v>
      </c>
      <c r="C77" s="152"/>
      <c r="D77" s="144">
        <f t="shared" ref="D77:G77" si="31">D14</f>
        <v>0.34375</v>
      </c>
      <c r="E77" s="144">
        <f t="shared" si="31"/>
        <v>0.53125</v>
      </c>
      <c r="F77" s="144">
        <f t="shared" si="31"/>
        <v>0.56597222222222221</v>
      </c>
      <c r="G77" s="144">
        <f t="shared" si="31"/>
        <v>0.81597222222222221</v>
      </c>
      <c r="H77" s="153">
        <f t="shared" si="23"/>
        <v>0.43750000000000011</v>
      </c>
      <c r="I77" s="154">
        <f t="shared" si="20"/>
        <v>0.43750000000000011</v>
      </c>
      <c r="J77" s="155">
        <f t="shared" si="24"/>
        <v>0</v>
      </c>
      <c r="K77" s="150">
        <f t="shared" ca="1" si="25"/>
        <v>0</v>
      </c>
      <c r="L77" s="69">
        <f ca="1">(WEEKDAY(B77)=1)*SUM(OFFSET(H77,,,-MIN(ROWS($3:77),7)))</f>
        <v>0</v>
      </c>
      <c r="M77" s="64">
        <f t="shared" ca="1" si="26"/>
        <v>0</v>
      </c>
      <c r="N77" s="65">
        <f t="shared" ca="1" si="27"/>
        <v>0</v>
      </c>
      <c r="O77" s="70">
        <f t="shared" ca="1" si="28"/>
        <v>0</v>
      </c>
      <c r="P77" s="128"/>
    </row>
    <row r="78" spans="2:16" ht="15.75" thickBot="1" x14ac:dyDescent="0.3">
      <c r="B78" s="151">
        <f t="shared" si="21"/>
        <v>43631</v>
      </c>
      <c r="C78" s="152"/>
      <c r="D78" s="144">
        <f t="shared" ref="D78:G78" si="32">D15</f>
        <v>0</v>
      </c>
      <c r="E78" s="144">
        <f t="shared" si="32"/>
        <v>0</v>
      </c>
      <c r="F78" s="144">
        <f t="shared" si="32"/>
        <v>0</v>
      </c>
      <c r="G78" s="144">
        <f t="shared" si="32"/>
        <v>0</v>
      </c>
      <c r="H78" s="157">
        <f t="shared" si="23"/>
        <v>0</v>
      </c>
      <c r="I78" s="158">
        <f t="shared" si="20"/>
        <v>-0.91666666666666663</v>
      </c>
      <c r="J78" s="155">
        <f t="shared" si="24"/>
        <v>0.91666666666666663</v>
      </c>
      <c r="K78" s="160">
        <f t="shared" ca="1" si="25"/>
        <v>0</v>
      </c>
      <c r="L78" s="75">
        <f ca="1">(WEEKDAY(B78)=1)*SUM(OFFSET(H78,,,-MIN(ROWS($3:78),7)))</f>
        <v>0</v>
      </c>
      <c r="M78" s="76">
        <f t="shared" ca="1" si="26"/>
        <v>0</v>
      </c>
      <c r="N78" s="77">
        <f t="shared" ca="1" si="27"/>
        <v>0</v>
      </c>
      <c r="O78" s="78">
        <f t="shared" ca="1" si="28"/>
        <v>0</v>
      </c>
      <c r="P78" s="129"/>
    </row>
    <row r="79" spans="2:16" ht="16.5" thickTop="1" thickBot="1" x14ac:dyDescent="0.3">
      <c r="B79" s="161">
        <f t="shared" si="21"/>
        <v>43632</v>
      </c>
      <c r="C79" s="162"/>
      <c r="D79" s="229">
        <f t="shared" ref="D79:G79" si="33">D23</f>
        <v>0</v>
      </c>
      <c r="E79" s="171">
        <f t="shared" si="33"/>
        <v>0</v>
      </c>
      <c r="F79" s="171">
        <f t="shared" si="33"/>
        <v>0</v>
      </c>
      <c r="G79" s="173">
        <f t="shared" si="33"/>
        <v>0</v>
      </c>
      <c r="H79" s="230">
        <f t="shared" si="23"/>
        <v>0</v>
      </c>
      <c r="I79" s="206">
        <f t="shared" si="20"/>
        <v>-0.91666666666666663</v>
      </c>
      <c r="J79" s="207">
        <f t="shared" ref="J79" si="34">($D79&lt;&gt;"")*(MAX(0,MIN($E79,HJ)-IF($E79&gt;$D79,$D79,MIN(0,$D79-HJ)))+MAX(0,1-MAX(HN,$D79)-IF($E79&gt;$D79,1-$E79,MIN(0,HN-$E79))))
+($F79&lt;&gt;"")*(MAX(0,MIN($G79,HJ)-IF($G79&gt;$F79,$F79,MIN(0,$F79-HJ)))+MAX(0,1-MAX(HN,$F79)-IF($G79&gt;$F79,1-$G79,MIN(0,HN-$G79))))</f>
        <v>0.91666666666666663</v>
      </c>
      <c r="K79" s="208">
        <f t="shared" ca="1" si="25"/>
        <v>0</v>
      </c>
      <c r="L79" s="82">
        <f ca="1">(WEEKDAY(B79)=1)*SUM(OFFSET(H79,,,-MIN(ROWS($3:79),7)))</f>
        <v>1.7118055555555554</v>
      </c>
      <c r="M79" s="83">
        <f t="shared" ca="1" si="26"/>
        <v>1.4583333333333333</v>
      </c>
      <c r="N79" s="84">
        <f t="shared" ca="1" si="27"/>
        <v>0.2534722222222221</v>
      </c>
      <c r="O79" s="85">
        <f t="shared" ca="1" si="28"/>
        <v>0</v>
      </c>
      <c r="P79" s="222"/>
    </row>
    <row r="80" spans="2:16" ht="16.5" thickTop="1" thickBot="1" x14ac:dyDescent="0.3">
      <c r="B80" s="223"/>
      <c r="C80" s="224"/>
      <c r="D80" s="225"/>
      <c r="E80" s="225"/>
      <c r="F80" s="225"/>
      <c r="G80" s="225"/>
      <c r="H80" s="226"/>
      <c r="I80" s="226"/>
      <c r="J80" s="226"/>
      <c r="K80" s="226"/>
      <c r="L80" s="227"/>
      <c r="M80" s="227"/>
      <c r="N80" s="227"/>
      <c r="O80" s="227"/>
      <c r="P80" s="228"/>
    </row>
    <row r="81" spans="2:9" ht="51.75" customHeight="1" thickTop="1" x14ac:dyDescent="0.2">
      <c r="B81" s="251" t="s">
        <v>61</v>
      </c>
      <c r="C81" s="252"/>
      <c r="D81" s="252"/>
      <c r="E81" s="252"/>
      <c r="F81" s="252"/>
      <c r="G81" s="252"/>
      <c r="H81" s="252"/>
      <c r="I81" s="253"/>
    </row>
    <row r="82" spans="2:9" ht="35.25" customHeight="1" thickBot="1" x14ac:dyDescent="0.3">
      <c r="B82" s="248" t="s">
        <v>60</v>
      </c>
      <c r="C82" s="249"/>
      <c r="D82" s="249"/>
      <c r="E82" s="249"/>
      <c r="F82" s="249"/>
      <c r="G82" s="249"/>
      <c r="H82" s="249"/>
      <c r="I82" s="250"/>
    </row>
    <row r="83" spans="2:9" ht="13.5" thickTop="1" x14ac:dyDescent="0.25"/>
  </sheetData>
  <mergeCells count="11">
    <mergeCell ref="B81:I81"/>
    <mergeCell ref="B82:I82"/>
    <mergeCell ref="A3:A20"/>
    <mergeCell ref="E69:G69"/>
    <mergeCell ref="I40:J40"/>
    <mergeCell ref="B70:H71"/>
    <mergeCell ref="M40:O40"/>
    <mergeCell ref="H44:K48"/>
    <mergeCell ref="B56:H57"/>
    <mergeCell ref="B68:I68"/>
    <mergeCell ref="B67:I67"/>
  </mergeCells>
  <conditionalFormatting sqref="B31:K37">
    <cfRule type="expression" dxfId="114" priority="42">
      <formula>MONTH($B$34)&lt;&gt;MONTH($B$22)</formula>
    </cfRule>
  </conditionalFormatting>
  <conditionalFormatting sqref="B3:K37">
    <cfRule type="expression" dxfId="113" priority="43">
      <formula>WEEKDAY($B3)=1</formula>
    </cfRule>
  </conditionalFormatting>
  <conditionalFormatting sqref="C3:C11 C13:C15 C20:C29 C17:C18 C31:C37">
    <cfRule type="expression" dxfId="112" priority="41">
      <formula>AND(COUNTIF(Fer,B3)=0,C3&lt;&gt;"")</formula>
    </cfRule>
  </conditionalFormatting>
  <conditionalFormatting sqref="B3:C15 B17:C29 B31:C37">
    <cfRule type="expression" dxfId="111" priority="40">
      <formula>COUNTIF(Fer,$B3)</formula>
    </cfRule>
  </conditionalFormatting>
  <conditionalFormatting sqref="B3:K15 B17:K29 B31:K37">
    <cfRule type="expression" dxfId="110" priority="39">
      <formula>NOT(MOD(ROW(),2))</formula>
    </cfRule>
  </conditionalFormatting>
  <conditionalFormatting sqref="P3:P37">
    <cfRule type="expression" dxfId="109" priority="38">
      <formula>WEEKDAY($B3)=1</formula>
    </cfRule>
  </conditionalFormatting>
  <conditionalFormatting sqref="B3:P37">
    <cfRule type="expression" dxfId="108" priority="37">
      <formula>$P3="CONGE"</formula>
    </cfRule>
  </conditionalFormatting>
  <conditionalFormatting sqref="A1">
    <cfRule type="expression" dxfId="107" priority="36">
      <formula>WEEKDAY($B1)=1</formula>
    </cfRule>
  </conditionalFormatting>
  <conditionalFormatting sqref="A1">
    <cfRule type="expression" dxfId="106" priority="35">
      <formula>$P1="TESTE"</formula>
    </cfRule>
  </conditionalFormatting>
  <conditionalFormatting sqref="B66:P66 B59:C65 H59:P64 H65:I65 K65:P65">
    <cfRule type="expression" dxfId="8" priority="19">
      <formula>$P59="CONGE"</formula>
    </cfRule>
  </conditionalFormatting>
  <conditionalFormatting sqref="B66:K66 B59:C65 H59:K64 H65:I65 K65">
    <cfRule type="expression" dxfId="7" priority="24">
      <formula>WEEKDAY($B59)=1</formula>
    </cfRule>
  </conditionalFormatting>
  <conditionalFormatting sqref="C59:C66">
    <cfRule type="expression" dxfId="105" priority="23">
      <formula>AND(COUNTIF(Fer,B59)=0,C59&lt;&gt;"")</formula>
    </cfRule>
  </conditionalFormatting>
  <conditionalFormatting sqref="B59:C66">
    <cfRule type="expression" dxfId="104" priority="22">
      <formula>COUNTIF(Fer,$B59)</formula>
    </cfRule>
  </conditionalFormatting>
  <conditionalFormatting sqref="B66:K66 B59:C65 H59:K64 H65:I65 K65">
    <cfRule type="expression" dxfId="6" priority="21">
      <formula>NOT(MOD(ROW(),2))</formula>
    </cfRule>
  </conditionalFormatting>
  <conditionalFormatting sqref="P59:P66">
    <cfRule type="expression" dxfId="103" priority="20">
      <formula>WEEKDAY($B59)=1</formula>
    </cfRule>
  </conditionalFormatting>
  <conditionalFormatting sqref="D59:G65">
    <cfRule type="expression" dxfId="102" priority="16">
      <formula>$P59="CONGE"</formula>
    </cfRule>
  </conditionalFormatting>
  <conditionalFormatting sqref="D59:G65">
    <cfRule type="expression" dxfId="101" priority="18">
      <formula>WEEKDAY($B59)=1</formula>
    </cfRule>
  </conditionalFormatting>
  <conditionalFormatting sqref="D59:G65">
    <cfRule type="expression" dxfId="100" priority="17">
      <formula>NOT(MOD(ROW(),2))</formula>
    </cfRule>
  </conditionalFormatting>
  <conditionalFormatting sqref="B80:P80 B73:C79 H79:I79 K79:P79 H73:P78">
    <cfRule type="expression" dxfId="99" priority="10">
      <formula>$P73="CONGE"</formula>
    </cfRule>
  </conditionalFormatting>
  <conditionalFormatting sqref="B80:K80 B73:C79 H79:I79 K79 H73:K78">
    <cfRule type="expression" dxfId="98" priority="15">
      <formula>WEEKDAY($B73)=1</formula>
    </cfRule>
  </conditionalFormatting>
  <conditionalFormatting sqref="C73:C80">
    <cfRule type="expression" dxfId="97" priority="14">
      <formula>AND(COUNTIF(Fer,B73)=0,C73&lt;&gt;"")</formula>
    </cfRule>
  </conditionalFormatting>
  <conditionalFormatting sqref="B73:C80">
    <cfRule type="expression" dxfId="96" priority="13">
      <formula>COUNTIF(Fer,$B73)</formula>
    </cfRule>
  </conditionalFormatting>
  <conditionalFormatting sqref="B80:K80 B73:C79 H79:I79 K79 H73:K78">
    <cfRule type="expression" dxfId="95" priority="12">
      <formula>NOT(MOD(ROW(),2))</formula>
    </cfRule>
  </conditionalFormatting>
  <conditionalFormatting sqref="P73:P80">
    <cfRule type="expression" dxfId="94" priority="11">
      <formula>WEEKDAY($B73)=1</formula>
    </cfRule>
  </conditionalFormatting>
  <conditionalFormatting sqref="D73:G79">
    <cfRule type="expression" dxfId="93" priority="7">
      <formula>$P73="CONGE"</formula>
    </cfRule>
  </conditionalFormatting>
  <conditionalFormatting sqref="D73:G79">
    <cfRule type="expression" dxfId="92" priority="9">
      <formula>WEEKDAY($B73)=1</formula>
    </cfRule>
  </conditionalFormatting>
  <conditionalFormatting sqref="D73:G79">
    <cfRule type="expression" dxfId="91" priority="8">
      <formula>NOT(MOD(ROW(),2))</formula>
    </cfRule>
  </conditionalFormatting>
  <conditionalFormatting sqref="J65">
    <cfRule type="expression" dxfId="5" priority="6">
      <formula>WEEKDAY($B65)=1</formula>
    </cfRule>
  </conditionalFormatting>
  <conditionalFormatting sqref="J65">
    <cfRule type="expression" dxfId="4" priority="5">
      <formula>NOT(MOD(ROW(),2))</formula>
    </cfRule>
  </conditionalFormatting>
  <conditionalFormatting sqref="J65">
    <cfRule type="expression" dxfId="3" priority="4">
      <formula>$P65="CONGE"</formula>
    </cfRule>
  </conditionalFormatting>
  <conditionalFormatting sqref="J79">
    <cfRule type="expression" dxfId="2" priority="3">
      <formula>WEEKDAY($B79)=1</formula>
    </cfRule>
  </conditionalFormatting>
  <conditionalFormatting sqref="J79">
    <cfRule type="expression" dxfId="1" priority="2">
      <formula>NOT(MOD(ROW(),2))</formula>
    </cfRule>
  </conditionalFormatting>
  <conditionalFormatting sqref="J79">
    <cfRule type="expression" dxfId="0" priority="1">
      <formula>$P79="CONGE"</formula>
    </cfRule>
  </conditionalFormatting>
  <pageMargins left="0.78740157499999996" right="0.78740157499999996" top="0.984251969" bottom="0.984251969" header="0.4921259845" footer="0.4921259845"/>
  <pageSetup paperSize="9" scale="28" orientation="landscape" r:id="rId1"/>
  <headerFooter alignWithMargins="0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>
    <pageSetUpPr fitToPage="1"/>
  </sheetPr>
  <dimension ref="A1:R83"/>
  <sheetViews>
    <sheetView zoomScale="98" zoomScaleNormal="98" workbookViewId="0">
      <pane xSplit="1" ySplit="2" topLeftCell="B68" activePane="bottomRight" state="frozen"/>
      <selection activeCell="P17" sqref="P17"/>
      <selection pane="topRight" activeCell="P17" sqref="P17"/>
      <selection pane="bottomLeft" activeCell="P17" sqref="P17"/>
      <selection pane="bottomRight" activeCell="B110" sqref="B110"/>
    </sheetView>
  </sheetViews>
  <sheetFormatPr baseColWidth="10" defaultColWidth="11.42578125" defaultRowHeight="12.75" x14ac:dyDescent="0.25"/>
  <cols>
    <col min="1" max="1" width="10.7109375" style="20" bestFit="1" customWidth="1"/>
    <col min="2" max="2" width="18.28515625" style="9" customWidth="1"/>
    <col min="3" max="15" width="11.42578125" style="9" customWidth="1"/>
    <col min="16" max="16" width="11.5703125" style="9" customWidth="1"/>
    <col min="17" max="18" width="9.85546875" style="9" customWidth="1"/>
    <col min="19" max="16384" width="11.42578125" style="9"/>
  </cols>
  <sheetData>
    <row r="1" spans="1:18" ht="39" customHeight="1" thickTop="1" thickBot="1" x14ac:dyDescent="0.3">
      <c r="A1" s="219"/>
      <c r="B1" s="27" t="s">
        <v>31</v>
      </c>
      <c r="C1" s="28" t="s">
        <v>29</v>
      </c>
      <c r="D1" s="111">
        <f ca="1">N38/"1:"</f>
        <v>0.58333333333334458</v>
      </c>
      <c r="E1" s="29"/>
      <c r="F1" s="28" t="s">
        <v>30</v>
      </c>
      <c r="G1" s="112">
        <f ca="1">O38/"1:"</f>
        <v>0</v>
      </c>
      <c r="H1" s="29"/>
      <c r="I1" s="30" t="s">
        <v>32</v>
      </c>
      <c r="J1" s="30"/>
      <c r="K1" s="113">
        <f>J38/"1:"</f>
        <v>0</v>
      </c>
      <c r="L1" s="29"/>
      <c r="M1" s="30" t="s">
        <v>33</v>
      </c>
      <c r="N1" s="31"/>
      <c r="O1" s="114">
        <f ca="1">K38/"1:"</f>
        <v>0</v>
      </c>
    </row>
    <row r="2" spans="1:18" ht="40.5" customHeight="1" thickTop="1" thickBot="1" x14ac:dyDescent="0.3">
      <c r="A2" s="38">
        <v>43617</v>
      </c>
      <c r="B2" s="39" t="s">
        <v>0</v>
      </c>
      <c r="C2" s="40" t="s">
        <v>1</v>
      </c>
      <c r="D2" s="41" t="s">
        <v>34</v>
      </c>
      <c r="E2" s="42" t="s">
        <v>35</v>
      </c>
      <c r="F2" s="42" t="s">
        <v>36</v>
      </c>
      <c r="G2" s="49" t="s">
        <v>37</v>
      </c>
      <c r="H2" s="50" t="s">
        <v>2</v>
      </c>
      <c r="I2" s="47" t="str">
        <f>"Dont
H Jour
("&amp;TEXT(HJ,"hh")&amp;" à "&amp;TEXT(HN,"hh")&amp;")"</f>
        <v>Dont
H Jour
(07 à 20)</v>
      </c>
      <c r="J2" s="43" t="str">
        <f>"Dont
H Nuit
("&amp;TEXT(HN,"hh")&amp;" à "&amp;TEXT(HJ,"hh")&amp;")"</f>
        <v>Dont
H Nuit
(20 à 07)</v>
      </c>
      <c r="K2" s="48" t="s">
        <v>3</v>
      </c>
      <c r="L2" s="46" t="s">
        <v>4</v>
      </c>
      <c r="M2" s="41" t="s">
        <v>5</v>
      </c>
      <c r="N2" s="42" t="s">
        <v>6</v>
      </c>
      <c r="O2" s="44" t="s">
        <v>7</v>
      </c>
      <c r="P2" s="44" t="s">
        <v>52</v>
      </c>
    </row>
    <row r="3" spans="1:18" ht="15.75" customHeight="1" thickTop="1" x14ac:dyDescent="0.2">
      <c r="A3" s="236" t="str">
        <f ca="1">MID(CELL("filename",A1),FIND("]",CELL("filename",A1))+1,32)</f>
        <v>AYMERIC</v>
      </c>
      <c r="B3" s="142">
        <f>IF(OR(
DAY(EOMONTH(A2,-1))-DAY(DATE(YEAR(A2),MONTH(A2),0)+2-WEEKDAY(DATE(YEAR(A2),MONTH(A2),0)))&lt;3,
DAY(EOMONTH(A2,-1))-DAY(DATE(YEAR(A2),MONTH(A2),0)+2-WEEKDAY(DATE(YEAR(A2),MONTH(A2),0)))&gt;7),
DATE(YEAR(A2),MONTH(A2),0)+2-WEEKDAY(DATE(YEAR(A2),MONTH(A2),0)),
DATE(YEAR(A2),MONTH(A2),0)+2-WEEKDAY(DATE(YEAR(A2),MONTH(A2),0))+7)</f>
        <v>43619</v>
      </c>
      <c r="C3" s="143"/>
      <c r="D3" s="144">
        <v>0.32291666666666669</v>
      </c>
      <c r="E3" s="145">
        <v>0.52083333333333337</v>
      </c>
      <c r="F3" s="145">
        <v>0.5625</v>
      </c>
      <c r="G3" s="146">
        <v>0.69791666666666663</v>
      </c>
      <c r="H3" s="147">
        <f>MAX(MOD(($E3+$G3-$D3-$F3),1),C3*HF)</f>
        <v>0.33333333333333326</v>
      </c>
      <c r="I3" s="148">
        <f t="shared" ref="I3:I37" si="0">$H3-$J3</f>
        <v>0.33333333333333326</v>
      </c>
      <c r="J3" s="149">
        <f>($D3&lt;&gt;"")*(MAX(0,MIN($E3,HJ)-IF($E3&gt;$D3,$D3,MIN(0,$D3-HJ)))+MAX(0,1-MAX(HN,$D3)-IF($E3&gt;$D3,1-$E3,MIN(0,HN-$E3))))
+($F3&lt;&gt;"")*(MAX(0,MIN($G3,HJ)-IF($G3&gt;$F3,$F3,MIN(0,$F3-HJ)))+MAX(0,1-MAX(HN,$F3)-IF($G3&gt;$F3,1-$G3,MIN(0,HN-$G3))))</f>
        <v>0</v>
      </c>
      <c r="K3" s="150">
        <f ca="1">MAX(COUNTIF(Fer,B3)*($E3&lt;$D3)*($E3-MIN(0,$D3))
+COUNTIF(Fer,B3)*($F3&lt;$E3)*($G3-$F3)
+COUNTIF(Fer,B3)*($F3&gt;$E3)*($G3&lt;$F3)*($G3-MIN($F3,0))
+COUNTIF(Fer,B3)*($E3&gt;$D3)*(MIN($E3,1)-$D3)
+COUNTIF(Fer,B3)*($E3&lt;$D3)*(MAX($E3,1)-$D3)
+COUNTIF(Fer,B3)*($G3&gt;$F3)*($F3&gt;$E3)*(MIN($G3,1)-$F3)
+COUNTIF(Fer,B3)*($G3&lt;$F3)*($F3&gt;$E3)*(MAX($G3,1)-$F3),
(WEEKDAY(B3)=1)*H3,C3*HF)</f>
        <v>0</v>
      </c>
      <c r="L3" s="63">
        <f ca="1">(WEEKDAY(B3)=1)*SUM(OFFSET(H3,,,-MIN(ROWS($3:3),7)))</f>
        <v>0</v>
      </c>
      <c r="M3" s="64">
        <f ca="1">(WEEKDAY(B3)=1)*MIN(HS_1,L3)</f>
        <v>0</v>
      </c>
      <c r="N3" s="65">
        <f ca="1">(WEEKDAY(B3)=1)*MIN(HS_2-HS_1,L3-M3)</f>
        <v>0</v>
      </c>
      <c r="O3" s="66">
        <f ca="1">(WEEKDAY(B3)=1)*L3-M3-N3</f>
        <v>0</v>
      </c>
      <c r="P3" s="127"/>
      <c r="Q3" s="13" t="s">
        <v>8</v>
      </c>
      <c r="R3" s="14">
        <v>0.29166666666666669</v>
      </c>
    </row>
    <row r="4" spans="1:18" ht="15" x14ac:dyDescent="0.2">
      <c r="A4" s="237"/>
      <c r="B4" s="151">
        <f t="shared" ref="B4:B37" si="1">B3+1</f>
        <v>43620</v>
      </c>
      <c r="C4" s="152"/>
      <c r="D4" s="144">
        <v>0.32291666666666669</v>
      </c>
      <c r="E4" s="145">
        <v>0.53125</v>
      </c>
      <c r="F4" s="145">
        <v>0.57291666666666663</v>
      </c>
      <c r="G4" s="146">
        <v>0.66666666666666663</v>
      </c>
      <c r="H4" s="153">
        <f t="shared" ref="H4:H37" si="2">MAX(MOD(($E4+$G4-$D4-$F4),1),C4*HF)</f>
        <v>0.30208333333333315</v>
      </c>
      <c r="I4" s="154">
        <f t="shared" si="0"/>
        <v>0.30208333333333315</v>
      </c>
      <c r="J4" s="155">
        <f t="shared" ref="J4:J37" si="3">($D4&lt;&gt;"")*(MAX(0,MIN($E4,HJ)-IF($E4&gt;$D4,$D4,MIN(0,$D4-HJ)))+MAX(0,1-MAX(HN,$D4)-IF($E4&gt;$D4,1-$E4,MIN(0,HN-$E4))))
+($F4&lt;&gt;"")*(MAX(0,MIN($G4,HJ)-IF($G4&gt;$F4,$F4,MIN(0,$F4-HJ)))+MAX(0,1-MAX(HN,$F4)-IF($G4&gt;$F4,1-$G4,MIN(0,HN-$G4))))</f>
        <v>0</v>
      </c>
      <c r="K4" s="150">
        <f t="shared" ref="K4:K37" ca="1" si="4">MAX(COUNTIF(Fer,B4)*($E4&lt;$D4)*($E4-MIN(0,$D4))
+COUNTIF(Fer,B4)*($F4&lt;$E4)*($G4-$F4)
+COUNTIF(Fer,B4)*($F4&gt;$E4)*($G4&lt;$F4)*($G4-MIN($F4,0))
+COUNTIF(Fer,B4)*($E4&gt;$D4)*(MIN($E4,1)-$D4)
+COUNTIF(Fer,B4)*($E4&lt;$D4)*(MAX($E4,1)-$D4)
+COUNTIF(Fer,B4)*($G4&gt;$F4)*($F4&gt;$E4)*(MIN($G4,1)-$F4)
+COUNTIF(Fer,B4)*($G4&lt;$F4)*($F4&gt;$E4)*(MAX($G4,1)-$F4),
(WEEKDAY(B4)=1)*H4,C4*HF)</f>
        <v>0</v>
      </c>
      <c r="L4" s="69">
        <f ca="1">(WEEKDAY(B4)=1)*SUM(OFFSET(H4,,,-MIN(ROWS($3:4),7)))</f>
        <v>0</v>
      </c>
      <c r="M4" s="64">
        <f t="shared" ref="M4:M37" ca="1" si="5">(WEEKDAY(B4)=1)*MIN(HS_1,L4)</f>
        <v>0</v>
      </c>
      <c r="N4" s="65">
        <f t="shared" ref="N4:N37" ca="1" si="6">(WEEKDAY(B4)=1)*MIN(HS_2-HS_1,L4-M4)</f>
        <v>0</v>
      </c>
      <c r="O4" s="70">
        <f t="shared" ref="O4:O37" ca="1" si="7">(WEEKDAY(B4)=1)*L4-M4-N4</f>
        <v>0</v>
      </c>
      <c r="P4" s="128"/>
      <c r="Q4" s="15" t="s">
        <v>9</v>
      </c>
      <c r="R4" s="16">
        <v>0.83333333333333337</v>
      </c>
    </row>
    <row r="5" spans="1:18" ht="15" x14ac:dyDescent="0.2">
      <c r="A5" s="237"/>
      <c r="B5" s="151">
        <f t="shared" si="1"/>
        <v>43621</v>
      </c>
      <c r="C5" s="156"/>
      <c r="D5" s="144">
        <v>0.33333333333333331</v>
      </c>
      <c r="E5" s="145">
        <v>0.54166666666666663</v>
      </c>
      <c r="F5" s="145">
        <v>0.58333333333333337</v>
      </c>
      <c r="G5" s="146">
        <v>0.64583333333333337</v>
      </c>
      <c r="H5" s="153">
        <f t="shared" si="2"/>
        <v>0.27083333333333337</v>
      </c>
      <c r="I5" s="154">
        <f t="shared" si="0"/>
        <v>0.27083333333333337</v>
      </c>
      <c r="J5" s="155">
        <f t="shared" si="3"/>
        <v>0</v>
      </c>
      <c r="K5" s="150">
        <f ca="1">MAX(COUNTIF(Fer,B5)*($E5&lt;$D5)*($E5-MIN(0,$D5))
+COUNTIF(Fer,B5)*($F5&lt;$E5)*($G5-$F5)
+COUNTIF(Fer,B5)*($F5&gt;$E5)*($G5&lt;$F5)*($G5-MIN($F5,0))
+COUNTIF(Fer,B5)*($E5&gt;$D5)*(MIN($E5,1)-$D5)
+COUNTIF(Fer,B5)*($E5&lt;$D5)*(MAX($E5,1)-$D5)
+COUNTIF(Fer,B5)*($G5&gt;$F5)*($F5&gt;$E5)*(MIN($G5,1)-$F5)
+COUNTIF(Fer,B5)*($G5&lt;$F5)*($F5&gt;$E5)*(MAX($G5,1)-$F5),
(WEEKDAY(B5)=1)*H5,C5*HF)</f>
        <v>0</v>
      </c>
      <c r="L5" s="69">
        <f ca="1">(WEEKDAY(B5)=1)*SUM(OFFSET(H5,,,-MIN(ROWS($3:5),7)))</f>
        <v>0</v>
      </c>
      <c r="M5" s="64">
        <f t="shared" ca="1" si="5"/>
        <v>0</v>
      </c>
      <c r="N5" s="71">
        <f t="shared" ca="1" si="6"/>
        <v>0</v>
      </c>
      <c r="O5" s="70">
        <f t="shared" ca="1" si="7"/>
        <v>0</v>
      </c>
      <c r="P5" s="128"/>
      <c r="Q5" s="15" t="s">
        <v>10</v>
      </c>
      <c r="R5" s="17">
        <f>RIGHT(M2,2)/24</f>
        <v>1.4583333333333333</v>
      </c>
    </row>
    <row r="6" spans="1:18" ht="15" x14ac:dyDescent="0.2">
      <c r="A6" s="237"/>
      <c r="B6" s="151">
        <f t="shared" si="1"/>
        <v>43622</v>
      </c>
      <c r="C6" s="152"/>
      <c r="D6" s="144">
        <v>0.33333333333333331</v>
      </c>
      <c r="E6" s="145">
        <v>0.5</v>
      </c>
      <c r="F6" s="145">
        <v>0.52083333333333337</v>
      </c>
      <c r="G6" s="146">
        <v>0.69791666666666663</v>
      </c>
      <c r="H6" s="153">
        <f t="shared" si="2"/>
        <v>0.34374999999999989</v>
      </c>
      <c r="I6" s="154">
        <f t="shared" si="0"/>
        <v>0.34374999999999989</v>
      </c>
      <c r="J6" s="155">
        <f t="shared" si="3"/>
        <v>0</v>
      </c>
      <c r="K6" s="150">
        <f t="shared" ca="1" si="4"/>
        <v>0</v>
      </c>
      <c r="L6" s="69">
        <f ca="1">(WEEKDAY(B6)=1)*SUM(OFFSET(H6,,,-MIN(ROWS($3:6),7)))</f>
        <v>0</v>
      </c>
      <c r="M6" s="64">
        <f t="shared" ca="1" si="5"/>
        <v>0</v>
      </c>
      <c r="N6" s="65">
        <f t="shared" ca="1" si="6"/>
        <v>0</v>
      </c>
      <c r="O6" s="70">
        <f t="shared" ca="1" si="7"/>
        <v>0</v>
      </c>
      <c r="P6" s="128"/>
      <c r="Q6" s="15" t="s">
        <v>11</v>
      </c>
      <c r="R6" s="17">
        <f>RIGHT(N2,2)/24</f>
        <v>1.7916666666666667</v>
      </c>
    </row>
    <row r="7" spans="1:18" ht="15.75" thickBot="1" x14ac:dyDescent="0.25">
      <c r="A7" s="237"/>
      <c r="B7" s="151">
        <f t="shared" si="1"/>
        <v>43623</v>
      </c>
      <c r="C7" s="152"/>
      <c r="D7" s="144">
        <v>0.33333333333333331</v>
      </c>
      <c r="E7" s="145">
        <v>0.5</v>
      </c>
      <c r="F7" s="145"/>
      <c r="G7" s="146"/>
      <c r="H7" s="153">
        <f t="shared" si="2"/>
        <v>0.16666666666666669</v>
      </c>
      <c r="I7" s="154">
        <f t="shared" si="0"/>
        <v>0.16666666666666669</v>
      </c>
      <c r="J7" s="155">
        <f t="shared" si="3"/>
        <v>0</v>
      </c>
      <c r="K7" s="150">
        <f t="shared" ca="1" si="4"/>
        <v>0</v>
      </c>
      <c r="L7" s="69">
        <f ca="1">(WEEKDAY(B7)=1)*SUM(OFFSET(H7,,,-MIN(ROWS($3:7),7)))</f>
        <v>0</v>
      </c>
      <c r="M7" s="64">
        <f t="shared" ca="1" si="5"/>
        <v>0</v>
      </c>
      <c r="N7" s="65">
        <f t="shared" ca="1" si="6"/>
        <v>0</v>
      </c>
      <c r="O7" s="70">
        <f t="shared" ca="1" si="7"/>
        <v>0</v>
      </c>
      <c r="P7" s="128"/>
      <c r="Q7" s="18" t="s">
        <v>51</v>
      </c>
      <c r="R7" s="19">
        <v>0.29166666666666669</v>
      </c>
    </row>
    <row r="8" spans="1:18" ht="16.5" thickTop="1" thickBot="1" x14ac:dyDescent="0.25">
      <c r="A8" s="237"/>
      <c r="B8" s="151">
        <f t="shared" si="1"/>
        <v>43624</v>
      </c>
      <c r="C8" s="152"/>
      <c r="D8" s="165"/>
      <c r="E8" s="166"/>
      <c r="F8" s="166"/>
      <c r="G8" s="211"/>
      <c r="H8" s="157">
        <f t="shared" si="2"/>
        <v>0</v>
      </c>
      <c r="I8" s="158">
        <f t="shared" si="0"/>
        <v>0</v>
      </c>
      <c r="J8" s="159">
        <f t="shared" si="3"/>
        <v>0</v>
      </c>
      <c r="K8" s="160">
        <f t="shared" ca="1" si="4"/>
        <v>0</v>
      </c>
      <c r="L8" s="75">
        <f ca="1">(WEEKDAY(B8)=1)*SUM(OFFSET(H8,,,-MIN(ROWS($3:8),7)))</f>
        <v>0</v>
      </c>
      <c r="M8" s="76">
        <f t="shared" ca="1" si="5"/>
        <v>0</v>
      </c>
      <c r="N8" s="77">
        <f t="shared" ca="1" si="6"/>
        <v>0</v>
      </c>
      <c r="O8" s="78">
        <f t="shared" ca="1" si="7"/>
        <v>0</v>
      </c>
      <c r="P8" s="129"/>
      <c r="Q8" s="10"/>
    </row>
    <row r="9" spans="1:18" ht="16.5" thickTop="1" thickBot="1" x14ac:dyDescent="0.3">
      <c r="A9" s="237"/>
      <c r="B9" s="161">
        <f t="shared" si="1"/>
        <v>43625</v>
      </c>
      <c r="C9" s="162"/>
      <c r="D9" s="171"/>
      <c r="E9" s="172"/>
      <c r="F9" s="172"/>
      <c r="G9" s="212"/>
      <c r="H9" s="210">
        <f t="shared" si="2"/>
        <v>0</v>
      </c>
      <c r="I9" s="206">
        <f t="shared" si="0"/>
        <v>0</v>
      </c>
      <c r="J9" s="207">
        <f t="shared" si="3"/>
        <v>0</v>
      </c>
      <c r="K9" s="208">
        <f t="shared" ca="1" si="4"/>
        <v>0</v>
      </c>
      <c r="L9" s="82">
        <f ca="1">(WEEKDAY(B9)=1)*SUM(OFFSET(H9,,,-MIN(ROWS($3:9),7)))</f>
        <v>1.4166666666666663</v>
      </c>
      <c r="M9" s="83">
        <f t="shared" ca="1" si="5"/>
        <v>1.4166666666666663</v>
      </c>
      <c r="N9" s="84">
        <f t="shared" ca="1" si="6"/>
        <v>0</v>
      </c>
      <c r="O9" s="85">
        <f t="shared" ca="1" si="7"/>
        <v>0</v>
      </c>
      <c r="P9" s="130" t="str">
        <f>IF(H9&lt;&gt;0,"ASTREINTE","")</f>
        <v/>
      </c>
    </row>
    <row r="10" spans="1:18" ht="15.75" thickTop="1" x14ac:dyDescent="0.25">
      <c r="A10" s="237"/>
      <c r="B10" s="142">
        <f t="shared" si="1"/>
        <v>43626</v>
      </c>
      <c r="C10" s="143">
        <v>1</v>
      </c>
      <c r="D10" s="144"/>
      <c r="E10" s="145"/>
      <c r="F10" s="145"/>
      <c r="G10" s="213"/>
      <c r="H10" s="153">
        <f t="shared" si="2"/>
        <v>0.29166666666666669</v>
      </c>
      <c r="I10" s="154">
        <f t="shared" si="0"/>
        <v>0.29166666666666669</v>
      </c>
      <c r="J10" s="155">
        <f t="shared" si="3"/>
        <v>0</v>
      </c>
      <c r="K10" s="150">
        <f t="shared" ca="1" si="4"/>
        <v>0.29166666666666669</v>
      </c>
      <c r="L10" s="55">
        <f ca="1">(WEEKDAY(B10)=1)*SUM(OFFSET(H10,,,-MIN(ROWS($3:10),7)))</f>
        <v>0</v>
      </c>
      <c r="M10" s="64">
        <f t="shared" ca="1" si="5"/>
        <v>0</v>
      </c>
      <c r="N10" s="65">
        <f t="shared" ca="1" si="6"/>
        <v>0</v>
      </c>
      <c r="O10" s="70">
        <f t="shared" ca="1" si="7"/>
        <v>0</v>
      </c>
      <c r="P10" s="131"/>
    </row>
    <row r="11" spans="1:18" ht="15" x14ac:dyDescent="0.25">
      <c r="A11" s="237"/>
      <c r="B11" s="151">
        <f t="shared" si="1"/>
        <v>43627</v>
      </c>
      <c r="C11" s="152"/>
      <c r="D11" s="165">
        <v>0.33333333333333331</v>
      </c>
      <c r="E11" s="166">
        <v>0.5</v>
      </c>
      <c r="F11" s="166">
        <v>0.58333333333333337</v>
      </c>
      <c r="G11" s="167">
        <v>0.71875</v>
      </c>
      <c r="H11" s="153">
        <f t="shared" si="2"/>
        <v>0.30208333333333337</v>
      </c>
      <c r="I11" s="154">
        <f t="shared" si="0"/>
        <v>0.30208333333333337</v>
      </c>
      <c r="J11" s="155">
        <f t="shared" si="3"/>
        <v>0</v>
      </c>
      <c r="K11" s="150">
        <f t="shared" ca="1" si="4"/>
        <v>0</v>
      </c>
      <c r="L11" s="69">
        <f ca="1">(WEEKDAY(B11)=1)*SUM(OFFSET(H11,,,-MIN(ROWS($3:11),7)))</f>
        <v>0</v>
      </c>
      <c r="M11" s="64">
        <f t="shared" ca="1" si="5"/>
        <v>0</v>
      </c>
      <c r="N11" s="65">
        <f t="shared" ca="1" si="6"/>
        <v>0</v>
      </c>
      <c r="O11" s="70">
        <f t="shared" ca="1" si="7"/>
        <v>0</v>
      </c>
      <c r="P11" s="131"/>
    </row>
    <row r="12" spans="1:18" ht="15" x14ac:dyDescent="0.25">
      <c r="A12" s="237"/>
      <c r="B12" s="151">
        <f t="shared" si="1"/>
        <v>43628</v>
      </c>
      <c r="C12" s="152"/>
      <c r="D12" s="165">
        <v>0.33333333333333331</v>
      </c>
      <c r="E12" s="166">
        <v>0.45833333333333331</v>
      </c>
      <c r="F12" s="166">
        <v>0.5</v>
      </c>
      <c r="G12" s="167">
        <v>0.67361111111111116</v>
      </c>
      <c r="H12" s="153">
        <f t="shared" si="2"/>
        <v>0.29861111111111116</v>
      </c>
      <c r="I12" s="154">
        <f t="shared" si="0"/>
        <v>0.29861111111111116</v>
      </c>
      <c r="J12" s="155">
        <f t="shared" si="3"/>
        <v>0</v>
      </c>
      <c r="K12" s="150">
        <f t="shared" ca="1" si="4"/>
        <v>0</v>
      </c>
      <c r="L12" s="69">
        <f ca="1">(WEEKDAY(B12)=1)*SUM(OFFSET(H12,,,-MIN(ROWS($3:12),7)))</f>
        <v>0</v>
      </c>
      <c r="M12" s="64">
        <f t="shared" ca="1" si="5"/>
        <v>0</v>
      </c>
      <c r="N12" s="65">
        <f t="shared" ca="1" si="6"/>
        <v>0</v>
      </c>
      <c r="O12" s="70">
        <f t="shared" ca="1" si="7"/>
        <v>0</v>
      </c>
      <c r="P12" s="131"/>
    </row>
    <row r="13" spans="1:18" ht="15" x14ac:dyDescent="0.25">
      <c r="A13" s="237"/>
      <c r="B13" s="151">
        <f t="shared" si="1"/>
        <v>43629</v>
      </c>
      <c r="C13" s="152"/>
      <c r="D13" s="165">
        <v>0.29166666666666669</v>
      </c>
      <c r="E13" s="166">
        <v>0.58333333333333337</v>
      </c>
      <c r="F13" s="166"/>
      <c r="G13" s="167"/>
      <c r="H13" s="153">
        <f t="shared" si="2"/>
        <v>0.29166666666666669</v>
      </c>
      <c r="I13" s="154">
        <f t="shared" si="0"/>
        <v>0.29166666666666669</v>
      </c>
      <c r="J13" s="155">
        <f t="shared" si="3"/>
        <v>0</v>
      </c>
      <c r="K13" s="150">
        <f t="shared" ca="1" si="4"/>
        <v>0</v>
      </c>
      <c r="L13" s="69">
        <f ca="1">(WEEKDAY(B13)=1)*SUM(OFFSET(H13,,,-MIN(ROWS($3:13),7)))</f>
        <v>0</v>
      </c>
      <c r="M13" s="64">
        <f t="shared" ca="1" si="5"/>
        <v>0</v>
      </c>
      <c r="N13" s="65">
        <f t="shared" ca="1" si="6"/>
        <v>0</v>
      </c>
      <c r="O13" s="70">
        <f t="shared" ca="1" si="7"/>
        <v>0</v>
      </c>
      <c r="P13" s="131"/>
    </row>
    <row r="14" spans="1:18" ht="15" x14ac:dyDescent="0.25">
      <c r="A14" s="237"/>
      <c r="B14" s="151">
        <f t="shared" si="1"/>
        <v>43630</v>
      </c>
      <c r="C14" s="152"/>
      <c r="D14" s="165">
        <v>0.33333333333333331</v>
      </c>
      <c r="E14" s="166">
        <v>0.5</v>
      </c>
      <c r="F14" s="166">
        <v>0.54166666666666663</v>
      </c>
      <c r="G14" s="167">
        <v>0.67361111111111116</v>
      </c>
      <c r="H14" s="153">
        <f t="shared" si="2"/>
        <v>0.29861111111111127</v>
      </c>
      <c r="I14" s="154">
        <f t="shared" si="0"/>
        <v>0.29861111111111127</v>
      </c>
      <c r="J14" s="155">
        <f t="shared" si="3"/>
        <v>0</v>
      </c>
      <c r="K14" s="150">
        <f t="shared" ca="1" si="4"/>
        <v>0</v>
      </c>
      <c r="L14" s="69">
        <f ca="1">(WEEKDAY(B14)=1)*SUM(OFFSET(H14,,,-MIN(ROWS($3:14),7)))</f>
        <v>0</v>
      </c>
      <c r="M14" s="64">
        <f t="shared" ca="1" si="5"/>
        <v>0</v>
      </c>
      <c r="N14" s="65">
        <f t="shared" ca="1" si="6"/>
        <v>0</v>
      </c>
      <c r="O14" s="70">
        <f t="shared" ca="1" si="7"/>
        <v>0</v>
      </c>
      <c r="P14" s="131"/>
    </row>
    <row r="15" spans="1:18" ht="15.75" thickBot="1" x14ac:dyDescent="0.3">
      <c r="A15" s="237"/>
      <c r="B15" s="151">
        <f t="shared" si="1"/>
        <v>43631</v>
      </c>
      <c r="C15" s="156"/>
      <c r="D15" s="217"/>
      <c r="E15" s="169"/>
      <c r="F15" s="169"/>
      <c r="G15" s="170"/>
      <c r="H15" s="157">
        <f t="shared" si="2"/>
        <v>0</v>
      </c>
      <c r="I15" s="158">
        <f t="shared" si="0"/>
        <v>0</v>
      </c>
      <c r="J15" s="159">
        <f t="shared" si="3"/>
        <v>0</v>
      </c>
      <c r="K15" s="160">
        <f t="shared" ca="1" si="4"/>
        <v>0</v>
      </c>
      <c r="L15" s="75">
        <f ca="1">(WEEKDAY(B15)=1)*SUM(OFFSET(H15,,,-MIN(ROWS($3:15),7)))</f>
        <v>0</v>
      </c>
      <c r="M15" s="76">
        <f t="shared" ca="1" si="5"/>
        <v>0</v>
      </c>
      <c r="N15" s="77">
        <f t="shared" ca="1" si="6"/>
        <v>0</v>
      </c>
      <c r="O15" s="78">
        <f t="shared" ca="1" si="7"/>
        <v>0</v>
      </c>
      <c r="P15" s="130" t="str">
        <f>IF(H15&lt;&gt;0,"ASTREINTE","")</f>
        <v/>
      </c>
    </row>
    <row r="16" spans="1:18" ht="16.5" thickTop="1" thickBot="1" x14ac:dyDescent="0.3">
      <c r="A16" s="237"/>
      <c r="B16" s="161">
        <f t="shared" si="1"/>
        <v>43632</v>
      </c>
      <c r="C16" s="162"/>
      <c r="D16" s="171"/>
      <c r="E16" s="172"/>
      <c r="F16" s="172"/>
      <c r="G16" s="173"/>
      <c r="H16" s="205">
        <f t="shared" si="2"/>
        <v>0</v>
      </c>
      <c r="I16" s="206">
        <f t="shared" si="0"/>
        <v>0</v>
      </c>
      <c r="J16" s="207">
        <f t="shared" si="3"/>
        <v>0</v>
      </c>
      <c r="K16" s="208">
        <f t="shared" ca="1" si="4"/>
        <v>0</v>
      </c>
      <c r="L16" s="82">
        <f ca="1">(WEEKDAY(B16)=1)*SUM(OFFSET(H16,,,-MIN(ROWS($3:16),7)))</f>
        <v>1.4826388888888893</v>
      </c>
      <c r="M16" s="83">
        <f t="shared" ca="1" si="5"/>
        <v>1.4583333333333333</v>
      </c>
      <c r="N16" s="84">
        <f t="shared" ca="1" si="6"/>
        <v>2.4305555555556024E-2</v>
      </c>
      <c r="O16" s="85">
        <f t="shared" ca="1" si="7"/>
        <v>0</v>
      </c>
      <c r="P16" s="130" t="str">
        <f>IF(H16&lt;&gt;0,"ASTREINTE","")</f>
        <v/>
      </c>
    </row>
    <row r="17" spans="1:16" ht="15.75" thickTop="1" x14ac:dyDescent="0.25">
      <c r="A17" s="36"/>
      <c r="B17" s="142">
        <f t="shared" si="1"/>
        <v>43633</v>
      </c>
      <c r="C17" s="174"/>
      <c r="D17" s="175">
        <v>0.33333333333333331</v>
      </c>
      <c r="E17" s="176">
        <v>0.5</v>
      </c>
      <c r="F17" s="176">
        <v>0.54166666666666663</v>
      </c>
      <c r="G17" s="177">
        <v>0.64583333333333337</v>
      </c>
      <c r="H17" s="153">
        <f t="shared" si="2"/>
        <v>0.27083333333333359</v>
      </c>
      <c r="I17" s="154">
        <f t="shared" si="0"/>
        <v>0.27083333333333359</v>
      </c>
      <c r="J17" s="155">
        <f t="shared" si="3"/>
        <v>0</v>
      </c>
      <c r="K17" s="150">
        <f t="shared" ca="1" si="4"/>
        <v>0</v>
      </c>
      <c r="L17" s="55">
        <f ca="1">(WEEKDAY(B17)=1)*SUM(OFFSET(H17,,,-MIN(ROWS($3:17),7)))</f>
        <v>0</v>
      </c>
      <c r="M17" s="64">
        <f t="shared" ca="1" si="5"/>
        <v>0</v>
      </c>
      <c r="N17" s="65">
        <f t="shared" ca="1" si="6"/>
        <v>0</v>
      </c>
      <c r="O17" s="70">
        <f t="shared" ca="1" si="7"/>
        <v>0</v>
      </c>
      <c r="P17" s="131"/>
    </row>
    <row r="18" spans="1:16" ht="15" x14ac:dyDescent="0.25">
      <c r="A18" s="36"/>
      <c r="B18" s="151">
        <f t="shared" si="1"/>
        <v>43634</v>
      </c>
      <c r="C18" s="156"/>
      <c r="D18" s="168">
        <v>0.33333333333333331</v>
      </c>
      <c r="E18" s="169">
        <v>0.5</v>
      </c>
      <c r="F18" s="169">
        <v>0.54166666666666663</v>
      </c>
      <c r="G18" s="170">
        <v>0.66666666666666663</v>
      </c>
      <c r="H18" s="153">
        <f t="shared" si="2"/>
        <v>0.29166666666666663</v>
      </c>
      <c r="I18" s="154">
        <f t="shared" si="0"/>
        <v>0.29166666666666663</v>
      </c>
      <c r="J18" s="155">
        <f t="shared" si="3"/>
        <v>0</v>
      </c>
      <c r="K18" s="150">
        <f t="shared" ca="1" si="4"/>
        <v>0</v>
      </c>
      <c r="L18" s="69">
        <f ca="1">(WEEKDAY(B18)=1)*SUM(OFFSET(H18,,,-MIN(ROWS($3:18),7)))</f>
        <v>0</v>
      </c>
      <c r="M18" s="64">
        <f t="shared" ca="1" si="5"/>
        <v>0</v>
      </c>
      <c r="N18" s="65">
        <f t="shared" ca="1" si="6"/>
        <v>0</v>
      </c>
      <c r="O18" s="70">
        <f t="shared" ca="1" si="7"/>
        <v>0</v>
      </c>
      <c r="P18" s="131"/>
    </row>
    <row r="19" spans="1:16" ht="15" x14ac:dyDescent="0.25">
      <c r="A19" s="36"/>
      <c r="B19" s="151">
        <f t="shared" si="1"/>
        <v>43635</v>
      </c>
      <c r="C19" s="156"/>
      <c r="D19" s="168">
        <v>0.33333333333333331</v>
      </c>
      <c r="E19" s="169">
        <v>0.45833333333333331</v>
      </c>
      <c r="F19" s="169">
        <v>0.5</v>
      </c>
      <c r="G19" s="170">
        <v>0.60416666666666663</v>
      </c>
      <c r="H19" s="153">
        <f t="shared" si="2"/>
        <v>0.22916666666666674</v>
      </c>
      <c r="I19" s="154">
        <f t="shared" si="0"/>
        <v>0.22916666666666674</v>
      </c>
      <c r="J19" s="155">
        <f t="shared" si="3"/>
        <v>0</v>
      </c>
      <c r="K19" s="150">
        <f t="shared" ca="1" si="4"/>
        <v>0</v>
      </c>
      <c r="L19" s="69">
        <f ca="1">(WEEKDAY(B19)=1)*SUM(OFFSET(H19,,,-MIN(ROWS($3:19),7)))</f>
        <v>0</v>
      </c>
      <c r="M19" s="64">
        <f t="shared" ca="1" si="5"/>
        <v>0</v>
      </c>
      <c r="N19" s="65">
        <f t="shared" ca="1" si="6"/>
        <v>0</v>
      </c>
      <c r="O19" s="70">
        <f t="shared" ca="1" si="7"/>
        <v>0</v>
      </c>
      <c r="P19" s="131"/>
    </row>
    <row r="20" spans="1:16" ht="15" x14ac:dyDescent="0.25">
      <c r="A20" s="36"/>
      <c r="B20" s="151">
        <f t="shared" si="1"/>
        <v>43636</v>
      </c>
      <c r="C20" s="156"/>
      <c r="D20" s="168">
        <v>0.33333333333333331</v>
      </c>
      <c r="E20" s="169">
        <v>0.5</v>
      </c>
      <c r="F20" s="169">
        <v>0.54166666666666663</v>
      </c>
      <c r="G20" s="170">
        <v>0.625</v>
      </c>
      <c r="H20" s="153">
        <f t="shared" si="2"/>
        <v>0.25000000000000011</v>
      </c>
      <c r="I20" s="154">
        <f t="shared" si="0"/>
        <v>0.25000000000000011</v>
      </c>
      <c r="J20" s="155">
        <f t="shared" si="3"/>
        <v>0</v>
      </c>
      <c r="K20" s="150">
        <f t="shared" ca="1" si="4"/>
        <v>0</v>
      </c>
      <c r="L20" s="69">
        <f ca="1">(WEEKDAY(B20)=1)*SUM(OFFSET(H20,,,-MIN(ROWS($3:20),7)))</f>
        <v>0</v>
      </c>
      <c r="M20" s="64">
        <f t="shared" ca="1" si="5"/>
        <v>0</v>
      </c>
      <c r="N20" s="65">
        <f t="shared" ca="1" si="6"/>
        <v>0</v>
      </c>
      <c r="O20" s="70">
        <f t="shared" ca="1" si="7"/>
        <v>0</v>
      </c>
      <c r="P20" s="131"/>
    </row>
    <row r="21" spans="1:16" ht="15" x14ac:dyDescent="0.25">
      <c r="A21" s="36"/>
      <c r="B21" s="151">
        <f t="shared" si="1"/>
        <v>43637</v>
      </c>
      <c r="C21" s="156"/>
      <c r="D21" s="168"/>
      <c r="E21" s="169"/>
      <c r="F21" s="169"/>
      <c r="G21" s="170"/>
      <c r="H21" s="153">
        <f t="shared" si="2"/>
        <v>0</v>
      </c>
      <c r="I21" s="154">
        <f t="shared" si="0"/>
        <v>0</v>
      </c>
      <c r="J21" s="155">
        <f t="shared" si="3"/>
        <v>0</v>
      </c>
      <c r="K21" s="150">
        <f t="shared" ca="1" si="4"/>
        <v>0</v>
      </c>
      <c r="L21" s="69">
        <f ca="1">(WEEKDAY(B21)=1)*SUM(OFFSET(H21,,,-MIN(ROWS($3:21),7)))</f>
        <v>0</v>
      </c>
      <c r="M21" s="64">
        <f t="shared" ca="1" si="5"/>
        <v>0</v>
      </c>
      <c r="N21" s="65">
        <f t="shared" ca="1" si="6"/>
        <v>0</v>
      </c>
      <c r="O21" s="70">
        <f t="shared" ca="1" si="7"/>
        <v>0</v>
      </c>
      <c r="P21" s="131"/>
    </row>
    <row r="22" spans="1:16" ht="15.75" thickBot="1" x14ac:dyDescent="0.3">
      <c r="A22" s="36"/>
      <c r="B22" s="151">
        <f t="shared" si="1"/>
        <v>43638</v>
      </c>
      <c r="C22" s="156"/>
      <c r="D22" s="168">
        <v>0.31944444444444448</v>
      </c>
      <c r="E22" s="169">
        <v>0.5625</v>
      </c>
      <c r="F22" s="169">
        <v>0.60416666666666663</v>
      </c>
      <c r="G22" s="170">
        <v>0.73263888888888884</v>
      </c>
      <c r="H22" s="157">
        <f t="shared" si="2"/>
        <v>0.37152777777777779</v>
      </c>
      <c r="I22" s="158">
        <f t="shared" si="0"/>
        <v>0.37152777777777779</v>
      </c>
      <c r="J22" s="159">
        <f t="shared" si="3"/>
        <v>0</v>
      </c>
      <c r="K22" s="160">
        <f t="shared" ca="1" si="4"/>
        <v>0</v>
      </c>
      <c r="L22" s="75">
        <f ca="1">(WEEKDAY(B22)=1)*SUM(OFFSET(H22,,,-MIN(ROWS($3:22),7)))</f>
        <v>0</v>
      </c>
      <c r="M22" s="76">
        <f t="shared" ca="1" si="5"/>
        <v>0</v>
      </c>
      <c r="N22" s="77">
        <f t="shared" ca="1" si="6"/>
        <v>0</v>
      </c>
      <c r="O22" s="78">
        <f t="shared" ca="1" si="7"/>
        <v>0</v>
      </c>
      <c r="P22" s="130" t="str">
        <f>IF(H22&lt;&gt;0,"ASTREINTE","")</f>
        <v>ASTREINTE</v>
      </c>
    </row>
    <row r="23" spans="1:16" ht="16.5" thickTop="1" thickBot="1" x14ac:dyDescent="0.3">
      <c r="A23" s="36"/>
      <c r="B23" s="161">
        <f t="shared" si="1"/>
        <v>43639</v>
      </c>
      <c r="C23" s="162"/>
      <c r="D23" s="163"/>
      <c r="E23" s="164"/>
      <c r="F23" s="164"/>
      <c r="G23" s="181"/>
      <c r="H23" s="205">
        <f t="shared" si="2"/>
        <v>0</v>
      </c>
      <c r="I23" s="206">
        <f t="shared" si="0"/>
        <v>0</v>
      </c>
      <c r="J23" s="207">
        <f t="shared" si="3"/>
        <v>0</v>
      </c>
      <c r="K23" s="209">
        <f t="shared" ca="1" si="4"/>
        <v>0</v>
      </c>
      <c r="L23" s="82">
        <f ca="1">(WEEKDAY(B23)=1)*SUM(OFFSET(H23,,,-MIN(ROWS($3:23),7)))</f>
        <v>1.4131944444444446</v>
      </c>
      <c r="M23" s="83">
        <f t="shared" ca="1" si="5"/>
        <v>1.4131944444444446</v>
      </c>
      <c r="N23" s="84">
        <f t="shared" ca="1" si="6"/>
        <v>0</v>
      </c>
      <c r="O23" s="85">
        <f t="shared" ca="1" si="7"/>
        <v>0</v>
      </c>
      <c r="P23" s="130" t="str">
        <f>IF(H23&lt;&gt;0,"ASTREINTE","")</f>
        <v/>
      </c>
    </row>
    <row r="24" spans="1:16" ht="15.75" thickTop="1" x14ac:dyDescent="0.25">
      <c r="A24" s="36"/>
      <c r="B24" s="142">
        <f t="shared" si="1"/>
        <v>43640</v>
      </c>
      <c r="C24" s="174"/>
      <c r="D24" s="182"/>
      <c r="E24" s="183"/>
      <c r="F24" s="183"/>
      <c r="G24" s="184"/>
      <c r="H24" s="153">
        <f t="shared" si="2"/>
        <v>0</v>
      </c>
      <c r="I24" s="154">
        <f t="shared" si="0"/>
        <v>0</v>
      </c>
      <c r="J24" s="155">
        <f t="shared" si="3"/>
        <v>0</v>
      </c>
      <c r="K24" s="150">
        <f t="shared" ca="1" si="4"/>
        <v>0</v>
      </c>
      <c r="L24" s="55">
        <f ca="1">(WEEKDAY(B24)=1)*SUM(OFFSET(H24,,,-MIN(ROWS($3:24),7)))</f>
        <v>0</v>
      </c>
      <c r="M24" s="64">
        <f t="shared" ca="1" si="5"/>
        <v>0</v>
      </c>
      <c r="N24" s="65">
        <f t="shared" ca="1" si="6"/>
        <v>0</v>
      </c>
      <c r="O24" s="70">
        <f t="shared" ca="1" si="7"/>
        <v>0</v>
      </c>
      <c r="P24" s="131"/>
    </row>
    <row r="25" spans="1:16" ht="15" x14ac:dyDescent="0.25">
      <c r="A25" s="36"/>
      <c r="B25" s="151">
        <f t="shared" si="1"/>
        <v>43641</v>
      </c>
      <c r="C25" s="156"/>
      <c r="D25" s="178"/>
      <c r="E25" s="179"/>
      <c r="F25" s="179"/>
      <c r="G25" s="180"/>
      <c r="H25" s="153">
        <f t="shared" si="2"/>
        <v>0</v>
      </c>
      <c r="I25" s="154">
        <f t="shared" si="0"/>
        <v>0</v>
      </c>
      <c r="J25" s="155">
        <f t="shared" si="3"/>
        <v>0</v>
      </c>
      <c r="K25" s="150">
        <f t="shared" ca="1" si="4"/>
        <v>0</v>
      </c>
      <c r="L25" s="69">
        <f ca="1">(WEEKDAY(B25)=1)*SUM(OFFSET(H25,,,-MIN(ROWS($3:25),7)))</f>
        <v>0</v>
      </c>
      <c r="M25" s="64">
        <f t="shared" ca="1" si="5"/>
        <v>0</v>
      </c>
      <c r="N25" s="65">
        <f t="shared" ca="1" si="6"/>
        <v>0</v>
      </c>
      <c r="O25" s="70">
        <f t="shared" ca="1" si="7"/>
        <v>0</v>
      </c>
      <c r="P25" s="131"/>
    </row>
    <row r="26" spans="1:16" ht="15" x14ac:dyDescent="0.25">
      <c r="A26" s="36"/>
      <c r="B26" s="151">
        <f t="shared" si="1"/>
        <v>43642</v>
      </c>
      <c r="C26" s="156"/>
      <c r="D26" s="178"/>
      <c r="E26" s="179"/>
      <c r="F26" s="179"/>
      <c r="G26" s="180"/>
      <c r="H26" s="153">
        <f t="shared" si="2"/>
        <v>0</v>
      </c>
      <c r="I26" s="154">
        <f t="shared" si="0"/>
        <v>0</v>
      </c>
      <c r="J26" s="155">
        <f t="shared" si="3"/>
        <v>0</v>
      </c>
      <c r="K26" s="150">
        <f t="shared" ca="1" si="4"/>
        <v>0</v>
      </c>
      <c r="L26" s="69">
        <f ca="1">(WEEKDAY(B26)=1)*SUM(OFFSET(H26,,,-MIN(ROWS($3:26),7)))</f>
        <v>0</v>
      </c>
      <c r="M26" s="64">
        <f t="shared" ca="1" si="5"/>
        <v>0</v>
      </c>
      <c r="N26" s="65">
        <f t="shared" ca="1" si="6"/>
        <v>0</v>
      </c>
      <c r="O26" s="70">
        <f t="shared" ca="1" si="7"/>
        <v>0</v>
      </c>
      <c r="P26" s="131"/>
    </row>
    <row r="27" spans="1:16" ht="15" x14ac:dyDescent="0.25">
      <c r="A27" s="36"/>
      <c r="B27" s="151">
        <f t="shared" si="1"/>
        <v>43643</v>
      </c>
      <c r="C27" s="156"/>
      <c r="D27" s="178"/>
      <c r="E27" s="179"/>
      <c r="F27" s="179"/>
      <c r="G27" s="180"/>
      <c r="H27" s="153">
        <f t="shared" si="2"/>
        <v>0</v>
      </c>
      <c r="I27" s="154">
        <f t="shared" si="0"/>
        <v>0</v>
      </c>
      <c r="J27" s="155">
        <f t="shared" si="3"/>
        <v>0</v>
      </c>
      <c r="K27" s="150">
        <f t="shared" ca="1" si="4"/>
        <v>0</v>
      </c>
      <c r="L27" s="69">
        <f ca="1">(WEEKDAY(B27)=1)*SUM(OFFSET(H27,,,-MIN(ROWS($3:27),7)))</f>
        <v>0</v>
      </c>
      <c r="M27" s="64">
        <f t="shared" ca="1" si="5"/>
        <v>0</v>
      </c>
      <c r="N27" s="65">
        <f t="shared" ca="1" si="6"/>
        <v>0</v>
      </c>
      <c r="O27" s="70">
        <f t="shared" ca="1" si="7"/>
        <v>0</v>
      </c>
      <c r="P27" s="131"/>
    </row>
    <row r="28" spans="1:16" ht="15" x14ac:dyDescent="0.25">
      <c r="A28" s="36"/>
      <c r="B28" s="151">
        <f t="shared" si="1"/>
        <v>43644</v>
      </c>
      <c r="C28" s="156"/>
      <c r="D28" s="178"/>
      <c r="E28" s="179"/>
      <c r="F28" s="179"/>
      <c r="G28" s="180"/>
      <c r="H28" s="153">
        <f t="shared" si="2"/>
        <v>0</v>
      </c>
      <c r="I28" s="154">
        <f t="shared" si="0"/>
        <v>0</v>
      </c>
      <c r="J28" s="155">
        <f t="shared" si="3"/>
        <v>0</v>
      </c>
      <c r="K28" s="150">
        <f t="shared" ca="1" si="4"/>
        <v>0</v>
      </c>
      <c r="L28" s="69">
        <f ca="1">(WEEKDAY(B28)=1)*SUM(OFFSET(H28,,,-MIN(ROWS($3:28),7)))</f>
        <v>0</v>
      </c>
      <c r="M28" s="64">
        <f t="shared" ca="1" si="5"/>
        <v>0</v>
      </c>
      <c r="N28" s="65">
        <f t="shared" ca="1" si="6"/>
        <v>0</v>
      </c>
      <c r="O28" s="70">
        <f t="shared" ca="1" si="7"/>
        <v>0</v>
      </c>
      <c r="P28" s="131"/>
    </row>
    <row r="29" spans="1:16" ht="15.75" thickBot="1" x14ac:dyDescent="0.3">
      <c r="A29" s="36"/>
      <c r="B29" s="151">
        <f t="shared" si="1"/>
        <v>43645</v>
      </c>
      <c r="C29" s="156"/>
      <c r="D29" s="178"/>
      <c r="E29" s="179"/>
      <c r="F29" s="179"/>
      <c r="G29" s="180"/>
      <c r="H29" s="157">
        <f t="shared" si="2"/>
        <v>0</v>
      </c>
      <c r="I29" s="158">
        <f t="shared" si="0"/>
        <v>0</v>
      </c>
      <c r="J29" s="159">
        <f t="shared" si="3"/>
        <v>0</v>
      </c>
      <c r="K29" s="160">
        <f t="shared" ca="1" si="4"/>
        <v>0</v>
      </c>
      <c r="L29" s="75">
        <f ca="1">(WEEKDAY(B29)=1)*SUM(OFFSET(H29,,,-MIN(ROWS($3:29),7)))</f>
        <v>0</v>
      </c>
      <c r="M29" s="76">
        <f t="shared" ca="1" si="5"/>
        <v>0</v>
      </c>
      <c r="N29" s="77">
        <f t="shared" ca="1" si="6"/>
        <v>0</v>
      </c>
      <c r="O29" s="78">
        <f t="shared" ca="1" si="7"/>
        <v>0</v>
      </c>
      <c r="P29" s="130" t="str">
        <f>IF(H29&lt;&gt;0,"ASTREINTE","")</f>
        <v/>
      </c>
    </row>
    <row r="30" spans="1:16" ht="16.5" thickTop="1" thickBot="1" x14ac:dyDescent="0.3">
      <c r="A30" s="36"/>
      <c r="B30" s="161">
        <f t="shared" si="1"/>
        <v>43646</v>
      </c>
      <c r="C30" s="162"/>
      <c r="D30" s="163"/>
      <c r="E30" s="164"/>
      <c r="F30" s="164"/>
      <c r="G30" s="181"/>
      <c r="H30" s="205">
        <f t="shared" si="2"/>
        <v>0</v>
      </c>
      <c r="I30" s="206">
        <f t="shared" si="0"/>
        <v>0</v>
      </c>
      <c r="J30" s="207">
        <f t="shared" si="3"/>
        <v>0</v>
      </c>
      <c r="K30" s="209">
        <f t="shared" ca="1" si="4"/>
        <v>0</v>
      </c>
      <c r="L30" s="82">
        <f ca="1">(WEEKDAY(B30)=1)*SUM(OFFSET(H30,,,-MIN(ROWS($3:30),7)))</f>
        <v>0</v>
      </c>
      <c r="M30" s="83">
        <f t="shared" ca="1" si="5"/>
        <v>0</v>
      </c>
      <c r="N30" s="84">
        <f t="shared" ca="1" si="6"/>
        <v>0</v>
      </c>
      <c r="O30" s="85">
        <f t="shared" ca="1" si="7"/>
        <v>0</v>
      </c>
      <c r="P30" s="130" t="str">
        <f>IF(H30&lt;&gt;0,"ASTREINTE","")</f>
        <v/>
      </c>
    </row>
    <row r="31" spans="1:16" ht="15.75" thickTop="1" x14ac:dyDescent="0.25">
      <c r="A31" s="36"/>
      <c r="B31" s="142">
        <f t="shared" si="1"/>
        <v>43647</v>
      </c>
      <c r="C31" s="174"/>
      <c r="D31" s="182"/>
      <c r="E31" s="183"/>
      <c r="F31" s="183"/>
      <c r="G31" s="184"/>
      <c r="H31" s="153">
        <f t="shared" si="2"/>
        <v>0</v>
      </c>
      <c r="I31" s="154">
        <f t="shared" si="0"/>
        <v>0</v>
      </c>
      <c r="J31" s="155">
        <f t="shared" si="3"/>
        <v>0</v>
      </c>
      <c r="K31" s="150">
        <f t="shared" ca="1" si="4"/>
        <v>0</v>
      </c>
      <c r="L31" s="55">
        <f ca="1">(WEEKDAY(B31)=1)*SUM(OFFSET(H31,,,-MIN(ROWS($3:31),7)))</f>
        <v>0</v>
      </c>
      <c r="M31" s="64">
        <f t="shared" ca="1" si="5"/>
        <v>0</v>
      </c>
      <c r="N31" s="65">
        <f t="shared" ca="1" si="6"/>
        <v>0</v>
      </c>
      <c r="O31" s="70">
        <f t="shared" ca="1" si="7"/>
        <v>0</v>
      </c>
      <c r="P31" s="130"/>
    </row>
    <row r="32" spans="1:16" ht="15" x14ac:dyDescent="0.25">
      <c r="A32" s="36"/>
      <c r="B32" s="151">
        <f t="shared" si="1"/>
        <v>43648</v>
      </c>
      <c r="C32" s="156"/>
      <c r="D32" s="178"/>
      <c r="E32" s="179"/>
      <c r="F32" s="179"/>
      <c r="G32" s="180"/>
      <c r="H32" s="153">
        <f t="shared" si="2"/>
        <v>0</v>
      </c>
      <c r="I32" s="154">
        <f t="shared" si="0"/>
        <v>0</v>
      </c>
      <c r="J32" s="155">
        <f t="shared" si="3"/>
        <v>0</v>
      </c>
      <c r="K32" s="150">
        <f t="shared" ca="1" si="4"/>
        <v>0</v>
      </c>
      <c r="L32" s="69">
        <f ca="1">(WEEKDAY(B32)=1)*SUM(OFFSET(H32,,,-MIN(ROWS($3:32),7)))</f>
        <v>0</v>
      </c>
      <c r="M32" s="64">
        <f t="shared" ca="1" si="5"/>
        <v>0</v>
      </c>
      <c r="N32" s="65">
        <f t="shared" ca="1" si="6"/>
        <v>0</v>
      </c>
      <c r="O32" s="70">
        <f t="shared" ca="1" si="7"/>
        <v>0</v>
      </c>
      <c r="P32" s="131"/>
    </row>
    <row r="33" spans="1:16" ht="15" x14ac:dyDescent="0.25">
      <c r="A33" s="36"/>
      <c r="B33" s="151">
        <f t="shared" si="1"/>
        <v>43649</v>
      </c>
      <c r="C33" s="156"/>
      <c r="D33" s="178"/>
      <c r="E33" s="179"/>
      <c r="F33" s="179"/>
      <c r="G33" s="180"/>
      <c r="H33" s="153">
        <f t="shared" si="2"/>
        <v>0</v>
      </c>
      <c r="I33" s="154">
        <f t="shared" si="0"/>
        <v>0</v>
      </c>
      <c r="J33" s="155">
        <f t="shared" si="3"/>
        <v>0</v>
      </c>
      <c r="K33" s="150">
        <f t="shared" ca="1" si="4"/>
        <v>0</v>
      </c>
      <c r="L33" s="69">
        <f ca="1">(WEEKDAY(B33)=1)*SUM(OFFSET(H33,,,-MIN(ROWS($3:33),7)))</f>
        <v>0</v>
      </c>
      <c r="M33" s="64">
        <f t="shared" ca="1" si="5"/>
        <v>0</v>
      </c>
      <c r="N33" s="65">
        <f t="shared" ca="1" si="6"/>
        <v>0</v>
      </c>
      <c r="O33" s="70">
        <f t="shared" ca="1" si="7"/>
        <v>0</v>
      </c>
      <c r="P33" s="131"/>
    </row>
    <row r="34" spans="1:16" ht="15" x14ac:dyDescent="0.25">
      <c r="A34" s="36"/>
      <c r="B34" s="151">
        <f t="shared" si="1"/>
        <v>43650</v>
      </c>
      <c r="C34" s="156"/>
      <c r="D34" s="178"/>
      <c r="E34" s="179"/>
      <c r="F34" s="179"/>
      <c r="G34" s="180"/>
      <c r="H34" s="153">
        <f t="shared" si="2"/>
        <v>0</v>
      </c>
      <c r="I34" s="154">
        <f t="shared" si="0"/>
        <v>0</v>
      </c>
      <c r="J34" s="155">
        <f t="shared" si="3"/>
        <v>0</v>
      </c>
      <c r="K34" s="150">
        <f t="shared" ca="1" si="4"/>
        <v>0</v>
      </c>
      <c r="L34" s="69">
        <f ca="1">(WEEKDAY(B34)=1)*SUM(OFFSET(H34,,,-MIN(ROWS($3:34),7)))</f>
        <v>0</v>
      </c>
      <c r="M34" s="64">
        <f t="shared" ca="1" si="5"/>
        <v>0</v>
      </c>
      <c r="N34" s="65">
        <f t="shared" ca="1" si="6"/>
        <v>0</v>
      </c>
      <c r="O34" s="70">
        <f t="shared" ca="1" si="7"/>
        <v>0</v>
      </c>
      <c r="P34" s="131"/>
    </row>
    <row r="35" spans="1:16" ht="15" x14ac:dyDescent="0.25">
      <c r="A35" s="36"/>
      <c r="B35" s="151">
        <f t="shared" si="1"/>
        <v>43651</v>
      </c>
      <c r="C35" s="156"/>
      <c r="D35" s="178"/>
      <c r="E35" s="179"/>
      <c r="F35" s="179"/>
      <c r="G35" s="180"/>
      <c r="H35" s="153">
        <f t="shared" si="2"/>
        <v>0</v>
      </c>
      <c r="I35" s="154">
        <f t="shared" si="0"/>
        <v>0</v>
      </c>
      <c r="J35" s="155">
        <f t="shared" si="3"/>
        <v>0</v>
      </c>
      <c r="K35" s="150">
        <f t="shared" ca="1" si="4"/>
        <v>0</v>
      </c>
      <c r="L35" s="69">
        <f ca="1">(WEEKDAY(B35)=1)*SUM(OFFSET(H35,,,-MIN(ROWS($3:35),7)))</f>
        <v>0</v>
      </c>
      <c r="M35" s="64">
        <f t="shared" ca="1" si="5"/>
        <v>0</v>
      </c>
      <c r="N35" s="65">
        <f t="shared" ca="1" si="6"/>
        <v>0</v>
      </c>
      <c r="O35" s="70">
        <f t="shared" ca="1" si="7"/>
        <v>0</v>
      </c>
      <c r="P35" s="131"/>
    </row>
    <row r="36" spans="1:16" ht="15.75" thickBot="1" x14ac:dyDescent="0.3">
      <c r="A36" s="36"/>
      <c r="B36" s="151">
        <f t="shared" si="1"/>
        <v>43652</v>
      </c>
      <c r="C36" s="156"/>
      <c r="D36" s="178"/>
      <c r="E36" s="179"/>
      <c r="F36" s="179"/>
      <c r="G36" s="180"/>
      <c r="H36" s="157">
        <f t="shared" si="2"/>
        <v>0</v>
      </c>
      <c r="I36" s="158">
        <f t="shared" si="0"/>
        <v>0</v>
      </c>
      <c r="J36" s="159">
        <f t="shared" si="3"/>
        <v>0</v>
      </c>
      <c r="K36" s="160">
        <f t="shared" ca="1" si="4"/>
        <v>0</v>
      </c>
      <c r="L36" s="75">
        <f ca="1">(WEEKDAY(B36)=1)*SUM(OFFSET(H36,,,-MIN(ROWS($3:36),7)))</f>
        <v>0</v>
      </c>
      <c r="M36" s="76">
        <f t="shared" ca="1" si="5"/>
        <v>0</v>
      </c>
      <c r="N36" s="77">
        <f t="shared" ca="1" si="6"/>
        <v>0</v>
      </c>
      <c r="O36" s="95">
        <f t="shared" ca="1" si="7"/>
        <v>0</v>
      </c>
      <c r="P36" s="130" t="str">
        <f>IF(H36&lt;&gt;0,"ASTREINTE","")</f>
        <v/>
      </c>
    </row>
    <row r="37" spans="1:16" ht="16.5" thickTop="1" thickBot="1" x14ac:dyDescent="0.3">
      <c r="A37" s="36"/>
      <c r="B37" s="185">
        <f t="shared" si="1"/>
        <v>43653</v>
      </c>
      <c r="C37" s="156"/>
      <c r="D37" s="178"/>
      <c r="E37" s="179"/>
      <c r="F37" s="179"/>
      <c r="G37" s="180"/>
      <c r="H37" s="205">
        <f t="shared" si="2"/>
        <v>0</v>
      </c>
      <c r="I37" s="206">
        <f t="shared" si="0"/>
        <v>0</v>
      </c>
      <c r="J37" s="207">
        <f t="shared" si="3"/>
        <v>0</v>
      </c>
      <c r="K37" s="209">
        <f t="shared" ca="1" si="4"/>
        <v>0</v>
      </c>
      <c r="L37" s="82">
        <f ca="1">(WEEKDAY(B37)=1)*SUM(OFFSET(H37,,,-MIN(ROWS($3:37),7)))</f>
        <v>0</v>
      </c>
      <c r="M37" s="83">
        <f t="shared" ca="1" si="5"/>
        <v>0</v>
      </c>
      <c r="N37" s="84">
        <f t="shared" ca="1" si="6"/>
        <v>0</v>
      </c>
      <c r="O37" s="85">
        <f t="shared" ca="1" si="7"/>
        <v>0</v>
      </c>
      <c r="P37" s="130" t="str">
        <f>IF(H37&lt;&gt;0,"ASTREINTE","")</f>
        <v/>
      </c>
    </row>
    <row r="38" spans="1:16" ht="16.5" thickTop="1" thickBot="1" x14ac:dyDescent="0.3">
      <c r="A38" s="36"/>
      <c r="B38" s="22" t="s">
        <v>12</v>
      </c>
      <c r="C38" s="96"/>
      <c r="D38" s="96"/>
      <c r="E38" s="96"/>
      <c r="F38" s="96"/>
      <c r="G38" s="96"/>
      <c r="H38" s="97">
        <f t="shared" ref="H38:O38" si="8">SUM(H3:H37)</f>
        <v>4.3125</v>
      </c>
      <c r="I38" s="97">
        <f t="shared" si="8"/>
        <v>4.3125</v>
      </c>
      <c r="J38" s="97">
        <f t="shared" si="8"/>
        <v>0</v>
      </c>
      <c r="K38" s="138">
        <f ca="1">SUMIFS(K3:K37,C3:C37,"")</f>
        <v>0</v>
      </c>
      <c r="L38" s="98">
        <f ca="1">SUM(L3:L37)</f>
        <v>4.3125</v>
      </c>
      <c r="M38" s="98">
        <f t="shared" ca="1" si="8"/>
        <v>4.2881944444444446</v>
      </c>
      <c r="N38" s="98">
        <f t="shared" ca="1" si="8"/>
        <v>2.4305555555556024E-2</v>
      </c>
      <c r="O38" s="99">
        <f t="shared" ca="1" si="8"/>
        <v>0</v>
      </c>
      <c r="P38" s="132"/>
    </row>
    <row r="39" spans="1:16" ht="14.25" thickTop="1" thickBot="1" x14ac:dyDescent="0.3">
      <c r="A39" s="37"/>
      <c r="B39" s="23"/>
      <c r="C39" s="23"/>
      <c r="D39" s="23"/>
      <c r="E39" s="23"/>
      <c r="F39" s="23"/>
      <c r="G39" s="23"/>
      <c r="H39" s="23"/>
      <c r="I39" s="23"/>
      <c r="J39" s="23"/>
      <c r="K39" s="23"/>
      <c r="L39" s="23"/>
      <c r="M39" s="23"/>
      <c r="N39" s="23"/>
      <c r="O39" s="23"/>
    </row>
    <row r="40" spans="1:16" ht="17.25" thickTop="1" thickBot="1" x14ac:dyDescent="0.3">
      <c r="A40" s="37"/>
      <c r="B40" s="11" t="s">
        <v>13</v>
      </c>
      <c r="C40" s="24"/>
      <c r="D40" s="25"/>
      <c r="E40" s="25"/>
      <c r="F40" s="25"/>
      <c r="G40" s="25"/>
      <c r="H40" s="12">
        <f>H38</f>
        <v>4.3125</v>
      </c>
      <c r="I40" s="232">
        <f>SUM(I38:J38)</f>
        <v>4.3125</v>
      </c>
      <c r="J40" s="233"/>
      <c r="K40" s="26"/>
      <c r="L40" s="12">
        <f ca="1">L38</f>
        <v>4.3125</v>
      </c>
      <c r="M40" s="232">
        <f ca="1">SUM(M38:O38)</f>
        <v>4.3125000000000009</v>
      </c>
      <c r="N40" s="234"/>
      <c r="O40" s="235"/>
    </row>
    <row r="41" spans="1:16" ht="13.5" thickTop="1" x14ac:dyDescent="0.25"/>
    <row r="56" spans="2:16" ht="54.75" customHeight="1" x14ac:dyDescent="0.25">
      <c r="B56" s="247" t="str">
        <f ca="1">A3</f>
        <v>AYMERIC</v>
      </c>
      <c r="C56" s="247"/>
      <c r="D56" s="247"/>
      <c r="E56" s="247"/>
      <c r="F56" s="247"/>
      <c r="G56" s="247"/>
      <c r="H56" s="247"/>
    </row>
    <row r="57" spans="2:16" ht="58.5" customHeight="1" thickBot="1" x14ac:dyDescent="0.3">
      <c r="B57" s="247"/>
      <c r="C57" s="247"/>
      <c r="D57" s="247"/>
      <c r="E57" s="247"/>
      <c r="F57" s="247"/>
      <c r="G57" s="247"/>
      <c r="H57" s="247"/>
    </row>
    <row r="58" spans="2:16" ht="46.5" thickTop="1" thickBot="1" x14ac:dyDescent="0.3">
      <c r="B58" s="39" t="s">
        <v>0</v>
      </c>
      <c r="C58" s="40" t="s">
        <v>1</v>
      </c>
      <c r="D58" s="41" t="s">
        <v>34</v>
      </c>
      <c r="E58" s="42" t="s">
        <v>35</v>
      </c>
      <c r="F58" s="42" t="s">
        <v>36</v>
      </c>
      <c r="G58" s="49" t="s">
        <v>37</v>
      </c>
      <c r="H58" s="50" t="s">
        <v>2</v>
      </c>
      <c r="I58" s="47" t="str">
        <f>"Dont
H Jour
("&amp;TEXT(HJ,"hh")&amp;" à "&amp;TEXT(HN,"hh")&amp;")"</f>
        <v>Dont
H Jour
(07 à 20)</v>
      </c>
      <c r="J58" s="43" t="str">
        <f>"Dont
H Nuit
("&amp;TEXT(HN,"hh")&amp;" à "&amp;TEXT(HJ,"hh")&amp;")"</f>
        <v>Dont
H Nuit
(20 à 07)</v>
      </c>
      <c r="K58" s="48" t="s">
        <v>3</v>
      </c>
      <c r="L58" s="46" t="s">
        <v>4</v>
      </c>
      <c r="M58" s="41" t="s">
        <v>57</v>
      </c>
      <c r="N58" s="42" t="s">
        <v>58</v>
      </c>
      <c r="O58" s="44" t="s">
        <v>59</v>
      </c>
      <c r="P58" s="44" t="s">
        <v>52</v>
      </c>
    </row>
    <row r="59" spans="2:16" ht="15.75" thickTop="1" x14ac:dyDescent="0.25">
      <c r="B59" s="142">
        <f>IF(OR(
DAY(EOMONTH(A2,-1))-DAY(DATE(YEAR(A2),MONTH(A2),0)+2-WEEKDAY(DATE(YEAR(A2),MONTH(A2),0)))&lt;3,
DAY(EOMONTH(A2,-1))-DAY(DATE(YEAR(A2),MONTH(A2),0)+2-WEEKDAY(DATE(YEAR(A2),MONTH(A2),0)))&gt;7),
DATE(YEAR(A2),MONTH(A2),0)+2-WEEKDAY(DATE(YEAR(A2),MONTH(A2),0)),
DATE(YEAR(A2),MONTH(A2),0)+2-WEEKDAY(DATE(YEAR(A2),MONTH(A2),0))+7)</f>
        <v>43619</v>
      </c>
      <c r="C59" s="143"/>
      <c r="D59" s="144">
        <f t="shared" ref="D59:G60" si="9">D3</f>
        <v>0.32291666666666669</v>
      </c>
      <c r="E59" s="144">
        <f t="shared" si="9"/>
        <v>0.52083333333333337</v>
      </c>
      <c r="F59" s="144">
        <f t="shared" si="9"/>
        <v>0.5625</v>
      </c>
      <c r="G59" s="231">
        <f t="shared" si="9"/>
        <v>0.69791666666666663</v>
      </c>
      <c r="H59" s="147">
        <f>MAX(MOD(($E59+$G59-$D59-$F59),1),C59*HF)</f>
        <v>0.33333333333333326</v>
      </c>
      <c r="I59" s="148">
        <f t="shared" ref="I59:I65" si="10">$H59-$J59</f>
        <v>0.33333333333333326</v>
      </c>
      <c r="J59" s="149">
        <f>($D59&lt;&gt;"")*(MAX(0,MIN($E59,HJ)-IF($E59&gt;$D59,$D59,MIN(0,$D59-HJ)))+MAX(0,1-MAX(HN,$D59)-IF($E59&gt;$D59,1-$E59,MIN(0,HN-$E59))))
+($F59&lt;&gt;"")*(MAX(0,MIN($G59,HJ)-IF($G59&gt;$F59,$F59,MIN(0,$F59-HJ)))+MAX(0,1-MAX(HN,$F59)-IF($G59&gt;$F59,1-$G59,MIN(0,HN-$G59))))</f>
        <v>0</v>
      </c>
      <c r="K59" s="150">
        <f ca="1">MAX(COUNTIF(Fer,B59)*($E59&lt;$D59)*($E59-MIN(0,$D59))
+COUNTIF(Fer,B59)*($F59&lt;$E59)*($G59-$F59)
+COUNTIF(Fer,B59)*($F59&gt;$E59)*($G59&lt;$F59)*($G59-MIN($F59,0))
+COUNTIF(Fer,B59)*($E59&gt;$D59)*(MIN($E59,1)-$D59)
+COUNTIF(Fer,B59)*($E59&lt;$D59)*(MAX($E59,1)-$D59)
+COUNTIF(Fer,B59)*($G59&gt;$F59)*($F59&gt;$E59)*(MIN($G59,1)-$F59)
+COUNTIF(Fer,B59)*($G59&lt;$F59)*($F59&gt;$E59)*(MAX($G59,1)-$F59),
(WEEKDAY(B59)=1)*H59,C59*HF)</f>
        <v>0</v>
      </c>
      <c r="L59" s="63">
        <f ca="1">(WEEKDAY(B59)=1)*SUM(OFFSET(H59,,,-MIN(ROWS($3:59),7)))</f>
        <v>0</v>
      </c>
      <c r="M59" s="64">
        <f ca="1">(WEEKDAY(B59)=1)*MIN(HS_1,L59)</f>
        <v>0</v>
      </c>
      <c r="N59" s="65">
        <f ca="1">(WEEKDAY(B59)=1)*MIN(HS_2-HS_1,L59-M59)</f>
        <v>0</v>
      </c>
      <c r="O59" s="66">
        <f ca="1">(WEEKDAY(B59)=1)*L59-M59-N59</f>
        <v>0</v>
      </c>
      <c r="P59" s="127"/>
    </row>
    <row r="60" spans="2:16" ht="15" x14ac:dyDescent="0.25">
      <c r="B60" s="151">
        <f t="shared" ref="B60:B65" si="11">B59+1</f>
        <v>43620</v>
      </c>
      <c r="C60" s="152"/>
      <c r="D60" s="144">
        <f t="shared" si="9"/>
        <v>0.32291666666666669</v>
      </c>
      <c r="E60" s="144">
        <f t="shared" si="9"/>
        <v>0.53125</v>
      </c>
      <c r="F60" s="144">
        <f t="shared" si="9"/>
        <v>0.57291666666666663</v>
      </c>
      <c r="G60" s="213">
        <f t="shared" si="9"/>
        <v>0.66666666666666663</v>
      </c>
      <c r="H60" s="153">
        <f t="shared" ref="H60:H65" si="12">MAX(MOD(($E60+$G60-$D60-$F60),1),C60*HF)</f>
        <v>0.30208333333333315</v>
      </c>
      <c r="I60" s="154">
        <f t="shared" si="10"/>
        <v>0.30208333333333315</v>
      </c>
      <c r="J60" s="155">
        <f t="shared" ref="J60:J63" si="13">($D60&lt;&gt;"")*(MAX(0,MIN($E60,HJ)-IF($E60&gt;$D60,$D60,MIN(0,$D60-HJ)))+MAX(0,1-MAX(HN,$D60)-IF($E60&gt;$D60,1-$E60,MIN(0,HN-$E60))))
+($F60&lt;&gt;"")*(MAX(0,MIN($G60,HJ)-IF($G60&gt;$F60,$F60,MIN(0,$F60-HJ)))+MAX(0,1-MAX(HN,$F60)-IF($G60&gt;$F60,1-$G60,MIN(0,HN-$G60))))</f>
        <v>0</v>
      </c>
      <c r="K60" s="150">
        <f t="shared" ref="K60:K65" ca="1" si="14">MAX(COUNTIF(Fer,B60)*($E60&lt;$D60)*($E60-MIN(0,$D60))
+COUNTIF(Fer,B60)*($F60&lt;$E60)*($G60-$F60)
+COUNTIF(Fer,B60)*($F60&gt;$E60)*($G60&lt;$F60)*($G60-MIN($F60,0))
+COUNTIF(Fer,B60)*($E60&gt;$D60)*(MIN($E60,1)-$D60)
+COUNTIF(Fer,B60)*($E60&lt;$D60)*(MAX($E60,1)-$D60)
+COUNTIF(Fer,B60)*($G60&gt;$F60)*($F60&gt;$E60)*(MIN($G60,1)-$F60)
+COUNTIF(Fer,B60)*($G60&lt;$F60)*($F60&gt;$E60)*(MAX($G60,1)-$F60),
(WEEKDAY(B60)=1)*H60,C60*HF)</f>
        <v>0</v>
      </c>
      <c r="L60" s="69">
        <f ca="1">(WEEKDAY(B60)=1)*SUM(OFFSET(H60,,,-MIN(ROWS($3:60),7)))</f>
        <v>0</v>
      </c>
      <c r="M60" s="64">
        <f t="shared" ref="M60:M65" ca="1" si="15">(WEEKDAY(B60)=1)*MIN(HS_1,L60)</f>
        <v>0</v>
      </c>
      <c r="N60" s="65">
        <f t="shared" ref="N60:N65" ca="1" si="16">(WEEKDAY(B60)=1)*MIN(HS_2-HS_1,L60-M60)</f>
        <v>0</v>
      </c>
      <c r="O60" s="70">
        <f t="shared" ref="O60:O65" ca="1" si="17">(WEEKDAY(B60)=1)*L60-M60-N60</f>
        <v>0</v>
      </c>
      <c r="P60" s="128"/>
    </row>
    <row r="61" spans="2:16" ht="15" x14ac:dyDescent="0.25">
      <c r="B61" s="151">
        <f t="shared" si="11"/>
        <v>43621</v>
      </c>
      <c r="C61" s="156"/>
      <c r="D61" s="144">
        <f t="shared" ref="D61:G65" si="18">D5</f>
        <v>0.33333333333333331</v>
      </c>
      <c r="E61" s="144">
        <f t="shared" si="18"/>
        <v>0.54166666666666663</v>
      </c>
      <c r="F61" s="144">
        <f t="shared" si="18"/>
        <v>0.58333333333333337</v>
      </c>
      <c r="G61" s="213">
        <f t="shared" si="18"/>
        <v>0.64583333333333337</v>
      </c>
      <c r="H61" s="153">
        <f t="shared" si="12"/>
        <v>0.27083333333333337</v>
      </c>
      <c r="I61" s="154">
        <f t="shared" si="10"/>
        <v>0.27083333333333337</v>
      </c>
      <c r="J61" s="155">
        <f t="shared" si="13"/>
        <v>0</v>
      </c>
      <c r="K61" s="150">
        <f t="shared" ca="1" si="14"/>
        <v>0</v>
      </c>
      <c r="L61" s="69">
        <f ca="1">(WEEKDAY(B61)=1)*SUM(OFFSET(H61,,,-MIN(ROWS($3:61),7)))</f>
        <v>0</v>
      </c>
      <c r="M61" s="64">
        <f t="shared" ca="1" si="15"/>
        <v>0</v>
      </c>
      <c r="N61" s="71">
        <f t="shared" ca="1" si="16"/>
        <v>0</v>
      </c>
      <c r="O61" s="70">
        <f t="shared" ca="1" si="17"/>
        <v>0</v>
      </c>
      <c r="P61" s="128"/>
    </row>
    <row r="62" spans="2:16" ht="15" x14ac:dyDescent="0.25">
      <c r="B62" s="151">
        <f t="shared" si="11"/>
        <v>43622</v>
      </c>
      <c r="C62" s="152"/>
      <c r="D62" s="144">
        <f t="shared" si="18"/>
        <v>0.33333333333333331</v>
      </c>
      <c r="E62" s="144">
        <f t="shared" si="18"/>
        <v>0.5</v>
      </c>
      <c r="F62" s="144">
        <f t="shared" si="18"/>
        <v>0.52083333333333337</v>
      </c>
      <c r="G62" s="213">
        <f t="shared" si="18"/>
        <v>0.69791666666666663</v>
      </c>
      <c r="H62" s="153">
        <f t="shared" si="12"/>
        <v>0.34374999999999989</v>
      </c>
      <c r="I62" s="154">
        <f t="shared" si="10"/>
        <v>0.34374999999999989</v>
      </c>
      <c r="J62" s="155">
        <f t="shared" si="13"/>
        <v>0</v>
      </c>
      <c r="K62" s="150">
        <f t="shared" ca="1" si="14"/>
        <v>0</v>
      </c>
      <c r="L62" s="69">
        <f ca="1">(WEEKDAY(B62)=1)*SUM(OFFSET(H62,,,-MIN(ROWS($3:62),7)))</f>
        <v>0</v>
      </c>
      <c r="M62" s="64">
        <f t="shared" ca="1" si="15"/>
        <v>0</v>
      </c>
      <c r="N62" s="65">
        <f t="shared" ca="1" si="16"/>
        <v>0</v>
      </c>
      <c r="O62" s="70">
        <f t="shared" ca="1" si="17"/>
        <v>0</v>
      </c>
      <c r="P62" s="128"/>
    </row>
    <row r="63" spans="2:16" ht="15" x14ac:dyDescent="0.25">
      <c r="B63" s="151">
        <f t="shared" si="11"/>
        <v>43623</v>
      </c>
      <c r="C63" s="152"/>
      <c r="D63" s="144">
        <f t="shared" si="18"/>
        <v>0.33333333333333331</v>
      </c>
      <c r="E63" s="144">
        <f t="shared" si="18"/>
        <v>0.5</v>
      </c>
      <c r="F63" s="144"/>
      <c r="G63" s="213"/>
      <c r="H63" s="153">
        <f t="shared" si="12"/>
        <v>0.16666666666666669</v>
      </c>
      <c r="I63" s="154">
        <f t="shared" si="10"/>
        <v>0.16666666666666669</v>
      </c>
      <c r="J63" s="155">
        <f t="shared" si="13"/>
        <v>0</v>
      </c>
      <c r="K63" s="150">
        <f t="shared" ca="1" si="14"/>
        <v>0</v>
      </c>
      <c r="L63" s="69">
        <f ca="1">(WEEKDAY(B63)=1)*SUM(OFFSET(H63,,,-MIN(ROWS($3:63),7)))</f>
        <v>0</v>
      </c>
      <c r="M63" s="64">
        <f t="shared" ca="1" si="15"/>
        <v>0</v>
      </c>
      <c r="N63" s="65">
        <f t="shared" ca="1" si="16"/>
        <v>0</v>
      </c>
      <c r="O63" s="70">
        <f t="shared" ca="1" si="17"/>
        <v>0</v>
      </c>
      <c r="P63" s="128"/>
    </row>
    <row r="64" spans="2:16" ht="15.75" thickBot="1" x14ac:dyDescent="0.3">
      <c r="B64" s="151">
        <f t="shared" si="11"/>
        <v>43624</v>
      </c>
      <c r="C64" s="152"/>
      <c r="D64" s="144">
        <f t="shared" si="18"/>
        <v>0</v>
      </c>
      <c r="E64" s="144">
        <f t="shared" si="18"/>
        <v>0</v>
      </c>
      <c r="F64" s="144">
        <f t="shared" si="18"/>
        <v>0</v>
      </c>
      <c r="G64" s="213">
        <f t="shared" si="18"/>
        <v>0</v>
      </c>
      <c r="H64" s="157">
        <f t="shared" si="12"/>
        <v>0</v>
      </c>
      <c r="I64" s="158">
        <f t="shared" si="10"/>
        <v>0</v>
      </c>
      <c r="J64" s="159"/>
      <c r="K64" s="160">
        <f t="shared" ca="1" si="14"/>
        <v>0</v>
      </c>
      <c r="L64" s="75">
        <f ca="1">(WEEKDAY(B64)=1)*SUM(OFFSET(H64,,,-MIN(ROWS($3:64),7)))</f>
        <v>0</v>
      </c>
      <c r="M64" s="76">
        <f t="shared" ca="1" si="15"/>
        <v>0</v>
      </c>
      <c r="N64" s="77">
        <f t="shared" ca="1" si="16"/>
        <v>0</v>
      </c>
      <c r="O64" s="78">
        <f t="shared" ca="1" si="17"/>
        <v>0</v>
      </c>
      <c r="P64" s="129"/>
    </row>
    <row r="65" spans="2:16" ht="16.5" thickTop="1" thickBot="1" x14ac:dyDescent="0.3">
      <c r="B65" s="161">
        <f t="shared" si="11"/>
        <v>43625</v>
      </c>
      <c r="C65" s="162"/>
      <c r="D65" s="229">
        <f t="shared" si="18"/>
        <v>0</v>
      </c>
      <c r="E65" s="171">
        <f t="shared" si="18"/>
        <v>0</v>
      </c>
      <c r="F65" s="171">
        <f t="shared" si="18"/>
        <v>0</v>
      </c>
      <c r="G65" s="173">
        <f t="shared" si="18"/>
        <v>0</v>
      </c>
      <c r="H65" s="230">
        <f t="shared" si="12"/>
        <v>0</v>
      </c>
      <c r="I65" s="206">
        <f t="shared" si="10"/>
        <v>0</v>
      </c>
      <c r="J65" s="207"/>
      <c r="K65" s="208">
        <f t="shared" ca="1" si="14"/>
        <v>0</v>
      </c>
      <c r="L65" s="82">
        <f ca="1">(WEEKDAY(B65)=1)*SUM(OFFSET(H65,,,-MIN(ROWS($3:65),7)))</f>
        <v>1.4166666666666663</v>
      </c>
      <c r="M65" s="83">
        <f t="shared" ca="1" si="15"/>
        <v>1.4166666666666663</v>
      </c>
      <c r="N65" s="84">
        <f t="shared" ca="1" si="16"/>
        <v>0</v>
      </c>
      <c r="O65" s="85">
        <f t="shared" ca="1" si="17"/>
        <v>0</v>
      </c>
      <c r="P65" s="222"/>
    </row>
    <row r="66" spans="2:16" ht="16.5" thickTop="1" thickBot="1" x14ac:dyDescent="0.3">
      <c r="B66" s="223"/>
      <c r="C66" s="224"/>
      <c r="D66" s="225"/>
      <c r="E66" s="225"/>
      <c r="F66" s="225"/>
      <c r="G66" s="225"/>
      <c r="H66" s="226"/>
      <c r="I66" s="226"/>
      <c r="J66" s="226"/>
      <c r="K66" s="226"/>
      <c r="L66" s="227"/>
      <c r="M66" s="227"/>
      <c r="N66" s="227"/>
      <c r="O66" s="227"/>
      <c r="P66" s="228"/>
    </row>
    <row r="67" spans="2:16" ht="51.75" customHeight="1" thickTop="1" x14ac:dyDescent="0.2">
      <c r="B67" s="251" t="s">
        <v>61</v>
      </c>
      <c r="C67" s="252"/>
      <c r="D67" s="252"/>
      <c r="E67" s="252"/>
      <c r="F67" s="252"/>
      <c r="G67" s="252"/>
      <c r="H67" s="252"/>
      <c r="I67" s="253"/>
    </row>
    <row r="68" spans="2:16" ht="35.25" customHeight="1" thickBot="1" x14ac:dyDescent="0.3">
      <c r="B68" s="248" t="s">
        <v>60</v>
      </c>
      <c r="C68" s="249"/>
      <c r="D68" s="249"/>
      <c r="E68" s="249"/>
      <c r="F68" s="249"/>
      <c r="G68" s="249"/>
      <c r="H68" s="249"/>
      <c r="I68" s="250"/>
    </row>
    <row r="69" spans="2:16" ht="13.5" thickTop="1" x14ac:dyDescent="0.25"/>
    <row r="70" spans="2:16" ht="54.75" customHeight="1" x14ac:dyDescent="0.25">
      <c r="B70" s="247" t="str">
        <f ca="1">A3</f>
        <v>AYMERIC</v>
      </c>
      <c r="C70" s="247"/>
      <c r="D70" s="247"/>
      <c r="E70" s="247"/>
      <c r="F70" s="247"/>
      <c r="G70" s="247"/>
      <c r="H70" s="247"/>
    </row>
    <row r="71" spans="2:16" ht="58.5" customHeight="1" thickBot="1" x14ac:dyDescent="0.3">
      <c r="B71" s="247"/>
      <c r="C71" s="247"/>
      <c r="D71" s="247"/>
      <c r="E71" s="247"/>
      <c r="F71" s="247"/>
      <c r="G71" s="247"/>
      <c r="H71" s="247"/>
    </row>
    <row r="72" spans="2:16" ht="46.5" thickTop="1" thickBot="1" x14ac:dyDescent="0.3">
      <c r="B72" s="39" t="s">
        <v>0</v>
      </c>
      <c r="C72" s="40" t="s">
        <v>1</v>
      </c>
      <c r="D72" s="41" t="s">
        <v>34</v>
      </c>
      <c r="E72" s="42" t="s">
        <v>35</v>
      </c>
      <c r="F72" s="42" t="s">
        <v>36</v>
      </c>
      <c r="G72" s="49" t="s">
        <v>37</v>
      </c>
      <c r="H72" s="50" t="s">
        <v>2</v>
      </c>
      <c r="I72" s="47" t="str">
        <f>"Dont
H Jour
("&amp;TEXT(HJ,"hh")&amp;" à "&amp;TEXT(HN,"hh")&amp;")"</f>
        <v>Dont
H Jour
(07 à 20)</v>
      </c>
      <c r="J72" s="43" t="str">
        <f>"Dont
H Nuit
("&amp;TEXT(HN,"hh")&amp;" à "&amp;TEXT(HJ,"hh")&amp;")"</f>
        <v>Dont
H Nuit
(20 à 07)</v>
      </c>
      <c r="K72" s="48" t="s">
        <v>3</v>
      </c>
      <c r="L72" s="46" t="s">
        <v>4</v>
      </c>
      <c r="M72" s="41" t="s">
        <v>57</v>
      </c>
      <c r="N72" s="42" t="s">
        <v>58</v>
      </c>
      <c r="O72" s="44" t="s">
        <v>59</v>
      </c>
      <c r="P72" s="44" t="s">
        <v>52</v>
      </c>
    </row>
    <row r="73" spans="2:16" ht="15.75" thickTop="1" x14ac:dyDescent="0.25">
      <c r="B73" s="142">
        <v>43626</v>
      </c>
      <c r="C73" s="143">
        <v>1</v>
      </c>
      <c r="D73" s="144">
        <f>D10</f>
        <v>0</v>
      </c>
      <c r="E73" s="144">
        <f t="shared" ref="E73:G73" si="19">E10</f>
        <v>0</v>
      </c>
      <c r="F73" s="144">
        <f t="shared" si="19"/>
        <v>0</v>
      </c>
      <c r="G73" s="144">
        <f t="shared" si="19"/>
        <v>0</v>
      </c>
      <c r="H73" s="147">
        <f>MAX(MOD(($E73+$G73-$D73-$F73),1),C73*HF)</f>
        <v>0.29166666666666669</v>
      </c>
      <c r="I73" s="148">
        <f t="shared" ref="I73:I79" si="20">$H73-$J73</f>
        <v>0.29166666666666669</v>
      </c>
      <c r="J73" s="149"/>
      <c r="K73" s="150">
        <f ca="1">MAX(COUNTIF(Fer,B73)*($E73&lt;$D73)*($E73-MIN(0,$D73))
+COUNTIF(Fer,B73)*($F73&lt;$E73)*($G73-$F73)
+COUNTIF(Fer,B73)*($F73&gt;$E73)*($G73&lt;$F73)*($G73-MIN($F73,0))
+COUNTIF(Fer,B73)*($E73&gt;$D73)*(MIN($E73,1)-$D73)
+COUNTIF(Fer,B73)*($E73&lt;$D73)*(MAX($E73,1)-$D73)
+COUNTIF(Fer,B73)*($G73&gt;$F73)*($F73&gt;$E73)*(MIN($G73,1)-$F73)
+COUNTIF(Fer,B73)*($G73&lt;$F73)*($F73&gt;$E73)*(MAX($G73,1)-$F73),
(WEEKDAY(B73)=1)*H73,C73*HF)</f>
        <v>0.29166666666666669</v>
      </c>
      <c r="L73" s="63">
        <f ca="1">(WEEKDAY(B73)=1)*SUM(OFFSET(H73,,,-MIN(ROWS($3:73),7)))</f>
        <v>0</v>
      </c>
      <c r="M73" s="64">
        <f ca="1">(WEEKDAY(B73)=1)*MIN(HS_1,L73)</f>
        <v>0</v>
      </c>
      <c r="N73" s="65">
        <f ca="1">(WEEKDAY(B73)=1)*MIN(HS_2-HS_1,L73-M73)</f>
        <v>0</v>
      </c>
      <c r="O73" s="66">
        <f ca="1">(WEEKDAY(B73)=1)*L73-M73-N73</f>
        <v>0</v>
      </c>
      <c r="P73" s="127"/>
    </row>
    <row r="74" spans="2:16" ht="15" x14ac:dyDescent="0.25">
      <c r="B74" s="151">
        <f t="shared" ref="B74:B79" si="21">B73+1</f>
        <v>43627</v>
      </c>
      <c r="C74" s="152"/>
      <c r="D74" s="144">
        <f t="shared" ref="D74:G78" si="22">D11</f>
        <v>0.33333333333333331</v>
      </c>
      <c r="E74" s="144">
        <f t="shared" si="22"/>
        <v>0.5</v>
      </c>
      <c r="F74" s="144">
        <f t="shared" si="22"/>
        <v>0.58333333333333337</v>
      </c>
      <c r="G74" s="144">
        <f t="shared" si="22"/>
        <v>0.71875</v>
      </c>
      <c r="H74" s="153">
        <f t="shared" ref="H74:H79" si="23">MAX(MOD(($E74+$G74-$D74-$F74),1),C74*HF)</f>
        <v>0.30208333333333337</v>
      </c>
      <c r="I74" s="154">
        <f t="shared" si="20"/>
        <v>0.30208333333333337</v>
      </c>
      <c r="J74" s="155">
        <f t="shared" ref="J74:J77" si="24">($D74&lt;&gt;"")*(MAX(0,MIN($E74,HJ)-IF($E74&gt;$D74,$D74,MIN(0,$D74-HJ)))+MAX(0,1-MAX(HN,$D74)-IF($E74&gt;$D74,1-$E74,MIN(0,HN-$E74))))
+($F74&lt;&gt;"")*(MAX(0,MIN($G74,HJ)-IF($G74&gt;$F74,$F74,MIN(0,$F74-HJ)))+MAX(0,1-MAX(HN,$F74)-IF($G74&gt;$F74,1-$G74,MIN(0,HN-$G74))))</f>
        <v>0</v>
      </c>
      <c r="K74" s="150">
        <f t="shared" ref="K74:K79" ca="1" si="25">MAX(COUNTIF(Fer,B74)*($E74&lt;$D74)*($E74-MIN(0,$D74))
+COUNTIF(Fer,B74)*($F74&lt;$E74)*($G74-$F74)
+COUNTIF(Fer,B74)*($F74&gt;$E74)*($G74&lt;$F74)*($G74-MIN($F74,0))
+COUNTIF(Fer,B74)*($E74&gt;$D74)*(MIN($E74,1)-$D74)
+COUNTIF(Fer,B74)*($E74&lt;$D74)*(MAX($E74,1)-$D74)
+COUNTIF(Fer,B74)*($G74&gt;$F74)*($F74&gt;$E74)*(MIN($G74,1)-$F74)
+COUNTIF(Fer,B74)*($G74&lt;$F74)*($F74&gt;$E74)*(MAX($G74,1)-$F74),
(WEEKDAY(B74)=1)*H74,C74*HF)</f>
        <v>0</v>
      </c>
      <c r="L74" s="69">
        <f ca="1">(WEEKDAY(B74)=1)*SUM(OFFSET(H74,,,-MIN(ROWS($3:74),7)))</f>
        <v>0</v>
      </c>
      <c r="M74" s="64">
        <f t="shared" ref="M74:M79" ca="1" si="26">(WEEKDAY(B74)=1)*MIN(HS_1,L74)</f>
        <v>0</v>
      </c>
      <c r="N74" s="65">
        <f t="shared" ref="N74:N79" ca="1" si="27">(WEEKDAY(B74)=1)*MIN(HS_2-HS_1,L74-M74)</f>
        <v>0</v>
      </c>
      <c r="O74" s="70">
        <f t="shared" ref="O74:O79" ca="1" si="28">(WEEKDAY(B74)=1)*L74-M74-N74</f>
        <v>0</v>
      </c>
      <c r="P74" s="128"/>
    </row>
    <row r="75" spans="2:16" ht="15" x14ac:dyDescent="0.25">
      <c r="B75" s="151">
        <f t="shared" si="21"/>
        <v>43628</v>
      </c>
      <c r="C75" s="156"/>
      <c r="D75" s="144">
        <f t="shared" si="22"/>
        <v>0.33333333333333331</v>
      </c>
      <c r="E75" s="144">
        <f t="shared" si="22"/>
        <v>0.45833333333333331</v>
      </c>
      <c r="F75" s="144">
        <f t="shared" si="22"/>
        <v>0.5</v>
      </c>
      <c r="G75" s="144">
        <f t="shared" si="22"/>
        <v>0.67361111111111116</v>
      </c>
      <c r="H75" s="153">
        <f t="shared" si="23"/>
        <v>0.29861111111111116</v>
      </c>
      <c r="I75" s="154">
        <f t="shared" si="20"/>
        <v>0.29861111111111116</v>
      </c>
      <c r="J75" s="155">
        <f t="shared" si="24"/>
        <v>0</v>
      </c>
      <c r="K75" s="150">
        <f t="shared" ca="1" si="25"/>
        <v>0</v>
      </c>
      <c r="L75" s="69">
        <f ca="1">(WEEKDAY(B75)=1)*SUM(OFFSET(H75,,,-MIN(ROWS($3:75),7)))</f>
        <v>0</v>
      </c>
      <c r="M75" s="64">
        <f t="shared" ca="1" si="26"/>
        <v>0</v>
      </c>
      <c r="N75" s="71">
        <f t="shared" ca="1" si="27"/>
        <v>0</v>
      </c>
      <c r="O75" s="70">
        <f t="shared" ca="1" si="28"/>
        <v>0</v>
      </c>
      <c r="P75" s="128"/>
    </row>
    <row r="76" spans="2:16" ht="15" x14ac:dyDescent="0.25">
      <c r="B76" s="151">
        <f t="shared" si="21"/>
        <v>43629</v>
      </c>
      <c r="C76" s="152"/>
      <c r="D76" s="144">
        <f t="shared" si="22"/>
        <v>0.29166666666666669</v>
      </c>
      <c r="E76" s="144">
        <f t="shared" si="22"/>
        <v>0.58333333333333337</v>
      </c>
      <c r="F76" s="144"/>
      <c r="G76" s="144"/>
      <c r="H76" s="153">
        <f t="shared" si="23"/>
        <v>0.29166666666666669</v>
      </c>
      <c r="I76" s="154">
        <f t="shared" si="20"/>
        <v>0.29166666666666669</v>
      </c>
      <c r="J76" s="155">
        <f t="shared" si="24"/>
        <v>0</v>
      </c>
      <c r="K76" s="150">
        <f t="shared" ca="1" si="25"/>
        <v>0</v>
      </c>
      <c r="L76" s="69">
        <f ca="1">(WEEKDAY(B76)=1)*SUM(OFFSET(H76,,,-MIN(ROWS($3:76),7)))</f>
        <v>0</v>
      </c>
      <c r="M76" s="64">
        <f t="shared" ca="1" si="26"/>
        <v>0</v>
      </c>
      <c r="N76" s="65">
        <f t="shared" ca="1" si="27"/>
        <v>0</v>
      </c>
      <c r="O76" s="70">
        <f t="shared" ca="1" si="28"/>
        <v>0</v>
      </c>
      <c r="P76" s="128"/>
    </row>
    <row r="77" spans="2:16" ht="15" x14ac:dyDescent="0.25">
      <c r="B77" s="151">
        <f t="shared" si="21"/>
        <v>43630</v>
      </c>
      <c r="C77" s="152"/>
      <c r="D77" s="144">
        <f t="shared" si="22"/>
        <v>0.33333333333333331</v>
      </c>
      <c r="E77" s="144">
        <f t="shared" si="22"/>
        <v>0.5</v>
      </c>
      <c r="F77" s="144">
        <f t="shared" si="22"/>
        <v>0.54166666666666663</v>
      </c>
      <c r="G77" s="144">
        <f t="shared" si="22"/>
        <v>0.67361111111111116</v>
      </c>
      <c r="H77" s="153">
        <f t="shared" si="23"/>
        <v>0.29861111111111127</v>
      </c>
      <c r="I77" s="154">
        <f t="shared" si="20"/>
        <v>0.29861111111111127</v>
      </c>
      <c r="J77" s="155">
        <f t="shared" si="24"/>
        <v>0</v>
      </c>
      <c r="K77" s="150">
        <f t="shared" ca="1" si="25"/>
        <v>0</v>
      </c>
      <c r="L77" s="69">
        <f ca="1">(WEEKDAY(B77)=1)*SUM(OFFSET(H77,,,-MIN(ROWS($3:77),7)))</f>
        <v>0</v>
      </c>
      <c r="M77" s="64">
        <f t="shared" ca="1" si="26"/>
        <v>0</v>
      </c>
      <c r="N77" s="65">
        <f t="shared" ca="1" si="27"/>
        <v>0</v>
      </c>
      <c r="O77" s="70">
        <f t="shared" ca="1" si="28"/>
        <v>0</v>
      </c>
      <c r="P77" s="128"/>
    </row>
    <row r="78" spans="2:16" ht="15.75" thickBot="1" x14ac:dyDescent="0.3">
      <c r="B78" s="151">
        <f t="shared" si="21"/>
        <v>43631</v>
      </c>
      <c r="C78" s="152"/>
      <c r="D78" s="144">
        <f t="shared" si="22"/>
        <v>0</v>
      </c>
      <c r="E78" s="144">
        <f t="shared" si="22"/>
        <v>0</v>
      </c>
      <c r="F78" s="144">
        <f t="shared" si="22"/>
        <v>0</v>
      </c>
      <c r="G78" s="144">
        <f t="shared" si="22"/>
        <v>0</v>
      </c>
      <c r="H78" s="157">
        <f t="shared" si="23"/>
        <v>0</v>
      </c>
      <c r="I78" s="158">
        <f t="shared" si="20"/>
        <v>0</v>
      </c>
      <c r="J78" s="159"/>
      <c r="K78" s="160">
        <f t="shared" ca="1" si="25"/>
        <v>0</v>
      </c>
      <c r="L78" s="75">
        <f ca="1">(WEEKDAY(B78)=1)*SUM(OFFSET(H78,,,-MIN(ROWS($3:78),7)))</f>
        <v>0</v>
      </c>
      <c r="M78" s="76">
        <f t="shared" ca="1" si="26"/>
        <v>0</v>
      </c>
      <c r="N78" s="77">
        <f t="shared" ca="1" si="27"/>
        <v>0</v>
      </c>
      <c r="O78" s="78">
        <f t="shared" ca="1" si="28"/>
        <v>0</v>
      </c>
      <c r="P78" s="129"/>
    </row>
    <row r="79" spans="2:16" ht="16.5" thickTop="1" thickBot="1" x14ac:dyDescent="0.3">
      <c r="B79" s="161">
        <f t="shared" si="21"/>
        <v>43632</v>
      </c>
      <c r="C79" s="162"/>
      <c r="D79" s="229">
        <f t="shared" ref="D79:G79" si="29">D23</f>
        <v>0</v>
      </c>
      <c r="E79" s="171">
        <f t="shared" si="29"/>
        <v>0</v>
      </c>
      <c r="F79" s="171">
        <f t="shared" si="29"/>
        <v>0</v>
      </c>
      <c r="G79" s="173">
        <f t="shared" si="29"/>
        <v>0</v>
      </c>
      <c r="H79" s="230">
        <f t="shared" si="23"/>
        <v>0</v>
      </c>
      <c r="I79" s="206">
        <f t="shared" si="20"/>
        <v>0</v>
      </c>
      <c r="J79" s="207"/>
      <c r="K79" s="208">
        <f t="shared" ca="1" si="25"/>
        <v>0</v>
      </c>
      <c r="L79" s="82">
        <f ca="1">(WEEKDAY(B79)=1)*SUM(OFFSET(H79,,,-MIN(ROWS($3:79),7)))</f>
        <v>1.4826388888888893</v>
      </c>
      <c r="M79" s="83">
        <f t="shared" ca="1" si="26"/>
        <v>1.4583333333333333</v>
      </c>
      <c r="N79" s="84">
        <f t="shared" ca="1" si="27"/>
        <v>2.4305555555556024E-2</v>
      </c>
      <c r="O79" s="85">
        <f t="shared" ca="1" si="28"/>
        <v>0</v>
      </c>
      <c r="P79" s="222"/>
    </row>
    <row r="80" spans="2:16" ht="16.5" thickTop="1" thickBot="1" x14ac:dyDescent="0.3">
      <c r="B80" s="223"/>
      <c r="C80" s="224"/>
      <c r="D80" s="225"/>
      <c r="E80" s="225"/>
      <c r="F80" s="225"/>
      <c r="G80" s="225"/>
      <c r="H80" s="226"/>
      <c r="I80" s="226"/>
      <c r="J80" s="226"/>
      <c r="K80" s="226"/>
      <c r="L80" s="227"/>
      <c r="M80" s="227"/>
      <c r="N80" s="227"/>
      <c r="O80" s="227"/>
      <c r="P80" s="228"/>
    </row>
    <row r="81" spans="2:9" ht="51.75" customHeight="1" thickTop="1" x14ac:dyDescent="0.2">
      <c r="B81" s="251" t="s">
        <v>61</v>
      </c>
      <c r="C81" s="252"/>
      <c r="D81" s="252"/>
      <c r="E81" s="252"/>
      <c r="F81" s="252"/>
      <c r="G81" s="252"/>
      <c r="H81" s="252"/>
      <c r="I81" s="253"/>
    </row>
    <row r="82" spans="2:9" ht="35.25" customHeight="1" thickBot="1" x14ac:dyDescent="0.3">
      <c r="B82" s="248" t="s">
        <v>60</v>
      </c>
      <c r="C82" s="249"/>
      <c r="D82" s="249"/>
      <c r="E82" s="249"/>
      <c r="F82" s="249"/>
      <c r="G82" s="249"/>
      <c r="H82" s="249"/>
      <c r="I82" s="250"/>
    </row>
    <row r="83" spans="2:9" ht="13.5" thickTop="1" x14ac:dyDescent="0.25"/>
  </sheetData>
  <mergeCells count="9">
    <mergeCell ref="B81:I81"/>
    <mergeCell ref="B82:I82"/>
    <mergeCell ref="A3:A16"/>
    <mergeCell ref="I40:J40"/>
    <mergeCell ref="M40:O40"/>
    <mergeCell ref="B56:H57"/>
    <mergeCell ref="B67:I67"/>
    <mergeCell ref="B68:I68"/>
    <mergeCell ref="B70:H71"/>
  </mergeCells>
  <conditionalFormatting sqref="A1">
    <cfRule type="expression" dxfId="90" priority="37">
      <formula>WEEKDAY($B1)=1</formula>
    </cfRule>
  </conditionalFormatting>
  <conditionalFormatting sqref="P3:P37">
    <cfRule type="expression" dxfId="89" priority="29">
      <formula>WEEKDAY($B3)=1</formula>
    </cfRule>
  </conditionalFormatting>
  <conditionalFormatting sqref="B3:P37">
    <cfRule type="expression" dxfId="88" priority="28">
      <formula>$P3="CONGE"</formula>
    </cfRule>
  </conditionalFormatting>
  <conditionalFormatting sqref="B31:K37">
    <cfRule type="expression" dxfId="87" priority="33">
      <formula>MONTH($B$34)&lt;&gt;MONTH($B$22)</formula>
    </cfRule>
  </conditionalFormatting>
  <conditionalFormatting sqref="B3:K37">
    <cfRule type="expression" dxfId="86" priority="34">
      <formula>WEEKDAY($B3)=1</formula>
    </cfRule>
  </conditionalFormatting>
  <conditionalFormatting sqref="C3:C11 C13:C15 C20:C29 C17:C18 C31:C37">
    <cfRule type="expression" dxfId="85" priority="32">
      <formula>AND(COUNTIF(Fer,B3)=0,C3&lt;&gt;"")</formula>
    </cfRule>
  </conditionalFormatting>
  <conditionalFormatting sqref="B3:C15 B17:C29 B31:C37">
    <cfRule type="expression" dxfId="84" priority="31">
      <formula>COUNTIF(Fer,$B3)</formula>
    </cfRule>
  </conditionalFormatting>
  <conditionalFormatting sqref="B3:K15 B17:K29 B31:K37">
    <cfRule type="expression" dxfId="83" priority="30">
      <formula>NOT(MOD(ROW(),2))</formula>
    </cfRule>
  </conditionalFormatting>
  <conditionalFormatting sqref="B66:P66 B59:C65 H59:P65">
    <cfRule type="expression" dxfId="82" priority="13">
      <formula>$P59="CONGE"</formula>
    </cfRule>
  </conditionalFormatting>
  <conditionalFormatting sqref="B66:K66 B59:C65 H59:K65">
    <cfRule type="expression" dxfId="81" priority="18">
      <formula>WEEKDAY($B59)=1</formula>
    </cfRule>
  </conditionalFormatting>
  <conditionalFormatting sqref="C59:C66">
    <cfRule type="expression" dxfId="80" priority="17">
      <formula>AND(COUNTIF(Fer,B59)=0,C59&lt;&gt;"")</formula>
    </cfRule>
  </conditionalFormatting>
  <conditionalFormatting sqref="B59:C66">
    <cfRule type="expression" dxfId="79" priority="16">
      <formula>COUNTIF(Fer,$B59)</formula>
    </cfRule>
  </conditionalFormatting>
  <conditionalFormatting sqref="B66:K66 B59:C65 H59:K65">
    <cfRule type="expression" dxfId="78" priority="15">
      <formula>NOT(MOD(ROW(),2))</formula>
    </cfRule>
  </conditionalFormatting>
  <conditionalFormatting sqref="P59:P66">
    <cfRule type="expression" dxfId="77" priority="14">
      <formula>WEEKDAY($B59)=1</formula>
    </cfRule>
  </conditionalFormatting>
  <conditionalFormatting sqref="D59:G65">
    <cfRule type="expression" dxfId="76" priority="10">
      <formula>$P59="CONGE"</formula>
    </cfRule>
  </conditionalFormatting>
  <conditionalFormatting sqref="D59:G65">
    <cfRule type="expression" dxfId="75" priority="12">
      <formula>WEEKDAY($B59)=1</formula>
    </cfRule>
  </conditionalFormatting>
  <conditionalFormatting sqref="D59:G65">
    <cfRule type="expression" dxfId="74" priority="11">
      <formula>NOT(MOD(ROW(),2))</formula>
    </cfRule>
  </conditionalFormatting>
  <conditionalFormatting sqref="B80:P80 B73:C79 H73:P79">
    <cfRule type="expression" dxfId="73" priority="4">
      <formula>$P73="CONGE"</formula>
    </cfRule>
  </conditionalFormatting>
  <conditionalFormatting sqref="B80:K80 B73:C79 H73:K79">
    <cfRule type="expression" dxfId="72" priority="9">
      <formula>WEEKDAY($B73)=1</formula>
    </cfRule>
  </conditionalFormatting>
  <conditionalFormatting sqref="C73:C80">
    <cfRule type="expression" dxfId="71" priority="8">
      <formula>AND(COUNTIF(Fer,B73)=0,C73&lt;&gt;"")</formula>
    </cfRule>
  </conditionalFormatting>
  <conditionalFormatting sqref="B73:C80">
    <cfRule type="expression" dxfId="70" priority="7">
      <formula>COUNTIF(Fer,$B73)</formula>
    </cfRule>
  </conditionalFormatting>
  <conditionalFormatting sqref="B80:K80 B73:C79 H73:K79">
    <cfRule type="expression" dxfId="69" priority="6">
      <formula>NOT(MOD(ROW(),2))</formula>
    </cfRule>
  </conditionalFormatting>
  <conditionalFormatting sqref="P73:P80">
    <cfRule type="expression" dxfId="68" priority="5">
      <formula>WEEKDAY($B73)=1</formula>
    </cfRule>
  </conditionalFormatting>
  <conditionalFormatting sqref="D73:G79">
    <cfRule type="expression" dxfId="67" priority="1">
      <formula>$P73="CONGE"</formula>
    </cfRule>
  </conditionalFormatting>
  <conditionalFormatting sqref="D73:G79">
    <cfRule type="expression" dxfId="66" priority="3">
      <formula>WEEKDAY($B73)=1</formula>
    </cfRule>
  </conditionalFormatting>
  <conditionalFormatting sqref="D73:G79">
    <cfRule type="expression" dxfId="65" priority="2">
      <formula>NOT(MOD(ROW(),2))</formula>
    </cfRule>
  </conditionalFormatting>
  <pageMargins left="0.78740157499999996" right="0.78740157499999996" top="0.984251969" bottom="0.984251969" header="0.4921259845" footer="0.4921259845"/>
  <pageSetup paperSize="9" scale="28" orientation="landscape" r:id="rId1"/>
  <headerFooter alignWithMargins="0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pageSetUpPr fitToPage="1"/>
  </sheetPr>
  <dimension ref="A1:R83"/>
  <sheetViews>
    <sheetView zoomScale="98" zoomScaleNormal="98" workbookViewId="0">
      <pane xSplit="1" ySplit="2" topLeftCell="B63" activePane="bottomRight" state="frozen"/>
      <selection activeCell="B3" sqref="B3:P37"/>
      <selection pane="topRight" activeCell="B3" sqref="B3:P37"/>
      <selection pane="bottomLeft" activeCell="B3" sqref="B3:P37"/>
      <selection pane="bottomRight" activeCell="B84" sqref="B84"/>
    </sheetView>
  </sheetViews>
  <sheetFormatPr baseColWidth="10" defaultColWidth="11.42578125" defaultRowHeight="12.75" x14ac:dyDescent="0.25"/>
  <cols>
    <col min="1" max="1" width="10.7109375" style="204" bestFit="1" customWidth="1"/>
    <col min="2" max="2" width="18.28515625" style="186" customWidth="1"/>
    <col min="3" max="15" width="11.42578125" style="186" customWidth="1"/>
    <col min="16" max="16" width="11.5703125" style="186" customWidth="1"/>
    <col min="17" max="18" width="9.85546875" style="186" customWidth="1"/>
    <col min="19" max="16384" width="11.42578125" style="186"/>
  </cols>
  <sheetData>
    <row r="1" spans="1:18" ht="39" customHeight="1" thickTop="1" thickBot="1" x14ac:dyDescent="0.3">
      <c r="A1" s="188"/>
      <c r="B1" s="27" t="s">
        <v>31</v>
      </c>
      <c r="C1" s="28" t="s">
        <v>29</v>
      </c>
      <c r="D1" s="111">
        <f ca="1">N38/"1:"</f>
        <v>9.9166666666666767</v>
      </c>
      <c r="E1" s="29"/>
      <c r="F1" s="28" t="s">
        <v>30</v>
      </c>
      <c r="G1" s="112">
        <f ca="1">O38/"1:"</f>
        <v>10.416666666666648</v>
      </c>
      <c r="H1" s="29"/>
      <c r="I1" s="30" t="s">
        <v>32</v>
      </c>
      <c r="J1" s="30"/>
      <c r="K1" s="113">
        <f>J38/"1:"</f>
        <v>8.3333333333330373E-2</v>
      </c>
      <c r="L1" s="29"/>
      <c r="M1" s="30" t="s">
        <v>33</v>
      </c>
      <c r="N1" s="31"/>
      <c r="O1" s="114">
        <f ca="1">K38/"1:"</f>
        <v>7.9999999999999956</v>
      </c>
    </row>
    <row r="2" spans="1:18" ht="40.5" customHeight="1" thickTop="1" thickBot="1" x14ac:dyDescent="0.3">
      <c r="A2" s="187">
        <v>43617</v>
      </c>
      <c r="B2" s="39" t="s">
        <v>0</v>
      </c>
      <c r="C2" s="40" t="s">
        <v>1</v>
      </c>
      <c r="D2" s="41" t="s">
        <v>34</v>
      </c>
      <c r="E2" s="42" t="s">
        <v>35</v>
      </c>
      <c r="F2" s="42" t="s">
        <v>36</v>
      </c>
      <c r="G2" s="49" t="s">
        <v>37</v>
      </c>
      <c r="H2" s="50" t="s">
        <v>2</v>
      </c>
      <c r="I2" s="47" t="str">
        <f>"Dont
H Jour
("&amp;TEXT(HJ,"hh")&amp;" à "&amp;TEXT(HN,"hh")&amp;")"</f>
        <v>Dont
H Jour
(07 à 20)</v>
      </c>
      <c r="J2" s="43" t="str">
        <f>"Dont
H Nuit
("&amp;TEXT(HN,"hh")&amp;" à "&amp;TEXT(HJ,"hh")&amp;")"</f>
        <v>Dont
H Nuit
(20 à 07)</v>
      </c>
      <c r="K2" s="48" t="s">
        <v>3</v>
      </c>
      <c r="L2" s="46" t="s">
        <v>4</v>
      </c>
      <c r="M2" s="41" t="s">
        <v>5</v>
      </c>
      <c r="N2" s="42" t="s">
        <v>6</v>
      </c>
      <c r="O2" s="44" t="s">
        <v>7</v>
      </c>
      <c r="P2" s="44" t="s">
        <v>52</v>
      </c>
    </row>
    <row r="3" spans="1:18" ht="15.75" thickTop="1" x14ac:dyDescent="0.2">
      <c r="A3" s="236" t="str">
        <f ca="1">MID(CELL("filename",A1),FIND("]",CELL("filename",A1))+1,32)</f>
        <v>BRICE</v>
      </c>
      <c r="B3" s="142">
        <f>IF(OR(
DAY(EOMONTH(A2,-1))-DAY(DATE(YEAR(A2),MONTH(A2),0)+2-WEEKDAY(DATE(YEAR(A2),MONTH(A2),0)))&lt;3,
DAY(EOMONTH(A2,-1))-DAY(DATE(YEAR(A2),MONTH(A2),0)+2-WEEKDAY(DATE(YEAR(A2),MONTH(A2),0)))&gt;7),
DATE(YEAR(A2),MONTH(A2),0)+2-WEEKDAY(DATE(YEAR(A2),MONTH(A2),0)),
DATE(YEAR(A2),MONTH(A2),0)+2-WEEKDAY(DATE(YEAR(A2),MONTH(A2),0))+7)</f>
        <v>43619</v>
      </c>
      <c r="C3" s="143"/>
      <c r="D3" s="144">
        <v>0.33333333333333331</v>
      </c>
      <c r="E3" s="145">
        <v>0.55208333333333337</v>
      </c>
      <c r="F3" s="145">
        <v>0.59375</v>
      </c>
      <c r="G3" s="146">
        <v>0.6875</v>
      </c>
      <c r="H3" s="147">
        <f>MAX(MOD(($E3+$G3-$D3-$F3),1),C3*HF)</f>
        <v>0.31250000000000022</v>
      </c>
      <c r="I3" s="148">
        <f t="shared" ref="I3:I37" si="0">$H3-$J3</f>
        <v>0.31250000000000022</v>
      </c>
      <c r="J3" s="149">
        <f>($D3&lt;&gt;"")*(MAX(0,MIN($E3,HJ)-IF($E3&gt;$D3,$D3,MIN(0,$D3-HJ)))+MAX(0,1-MAX(HN,$D3)-IF($E3&gt;$D3,1-$E3,MIN(0,HN-$E3))))
+($F3&lt;&gt;"")*(MAX(0,MIN($G3,HJ)-IF($G3&gt;$F3,$F3,MIN(0,$F3-HJ)))+MAX(0,1-MAX(HN,$F3)-IF($G3&gt;$F3,1-$G3,MIN(0,HN-$G3))))</f>
        <v>0</v>
      </c>
      <c r="K3" s="150">
        <f ca="1">MAX(COUNTIF(Fer,B3)*($E3&lt;$D3)*($E3-MIN(0,$D3))
+COUNTIF(Fer,B3)*($F3&lt;$E3)*($G3-$F3)
+COUNTIF(Fer,B3)*($F3&gt;$E3)*($G3&lt;$F3)*($G3-MIN($F3,0))
+COUNTIF(Fer,B3)*($E3&gt;$D3)*(MIN($E3,1)-$D3)
+COUNTIF(Fer,B3)*($E3&lt;$D3)*(MAX($E3,1)-$D3)
+COUNTIF(Fer,B3)*($G3&gt;$F3)*($F3&gt;$E3)*(MIN($G3,1)-$F3)
+COUNTIF(Fer,B3)*($G3&lt;$F3)*($F3&gt;$E3)*(MAX($G3,1)-$F3),
(WEEKDAY(B3)=1)*H3,C3*HF)</f>
        <v>0</v>
      </c>
      <c r="L3" s="63">
        <f ca="1">(WEEKDAY(B3)=1)*SUM(OFFSET(H3,,,-MIN(ROWS($3:3),7)))</f>
        <v>0</v>
      </c>
      <c r="M3" s="64">
        <f ca="1">(WEEKDAY(B3)=1)*MIN(HS_1,L3)</f>
        <v>0</v>
      </c>
      <c r="N3" s="65">
        <f ca="1">(WEEKDAY(B3)=1)*MIN(HS_2-HS_1,L3-M3)</f>
        <v>0</v>
      </c>
      <c r="O3" s="66">
        <f ca="1">(WEEKDAY(B3)=1)*L3-M3-N3</f>
        <v>0</v>
      </c>
      <c r="P3" s="127"/>
      <c r="Q3" s="189" t="s">
        <v>8</v>
      </c>
      <c r="R3" s="190">
        <v>0.29166666666666669</v>
      </c>
    </row>
    <row r="4" spans="1:18" ht="15" x14ac:dyDescent="0.2">
      <c r="A4" s="237"/>
      <c r="B4" s="151">
        <f t="shared" ref="B4:B37" si="1">B3+1</f>
        <v>43620</v>
      </c>
      <c r="C4" s="152"/>
      <c r="D4" s="144">
        <v>0.33680555555555558</v>
      </c>
      <c r="E4" s="145">
        <v>0.52083333333333337</v>
      </c>
      <c r="F4" s="145">
        <v>0.5625</v>
      </c>
      <c r="G4" s="146">
        <v>0.67708333333333337</v>
      </c>
      <c r="H4" s="153">
        <f t="shared" ref="H4:H37" si="2">MAX(MOD(($E4+$G4-$D4-$F4),1),C4*HF)</f>
        <v>0.29861111111111116</v>
      </c>
      <c r="I4" s="154">
        <f t="shared" si="0"/>
        <v>0.29861111111111116</v>
      </c>
      <c r="J4" s="155">
        <f t="shared" ref="J4:J37" si="3">($D4&lt;&gt;"")*(MAX(0,MIN($E4,HJ)-IF($E4&gt;$D4,$D4,MIN(0,$D4-HJ)))+MAX(0,1-MAX(HN,$D4)-IF($E4&gt;$D4,1-$E4,MIN(0,HN-$E4))))
+($F4&lt;&gt;"")*(MAX(0,MIN($G4,HJ)-IF($G4&gt;$F4,$F4,MIN(0,$F4-HJ)))+MAX(0,1-MAX(HN,$F4)-IF($G4&gt;$F4,1-$G4,MIN(0,HN-$G4))))</f>
        <v>0</v>
      </c>
      <c r="K4" s="150">
        <f t="shared" ref="K4:K37" ca="1" si="4">MAX(COUNTIF(Fer,B4)*($E4&lt;$D4)*($E4-MIN(0,$D4))
+COUNTIF(Fer,B4)*($F4&lt;$E4)*($G4-$F4)
+COUNTIF(Fer,B4)*($F4&gt;$E4)*($G4&lt;$F4)*($G4-MIN($F4,0))
+COUNTIF(Fer,B4)*($E4&gt;$D4)*(MIN($E4,1)-$D4)
+COUNTIF(Fer,B4)*($E4&lt;$D4)*(MAX($E4,1)-$D4)
+COUNTIF(Fer,B4)*($G4&gt;$F4)*($F4&gt;$E4)*(MIN($G4,1)-$F4)
+COUNTIF(Fer,B4)*($G4&lt;$F4)*($F4&gt;$E4)*(MAX($G4,1)-$F4),
(WEEKDAY(B4)=1)*H4,C4*HF)</f>
        <v>0</v>
      </c>
      <c r="L4" s="69">
        <f ca="1">(WEEKDAY(B4)=1)*SUM(OFFSET(H4,,,-MIN(ROWS($3:4),7)))</f>
        <v>0</v>
      </c>
      <c r="M4" s="64">
        <f t="shared" ref="M4:M37" ca="1" si="5">(WEEKDAY(B4)=1)*MIN(HS_1,L4)</f>
        <v>0</v>
      </c>
      <c r="N4" s="65">
        <f t="shared" ref="N4:N37" ca="1" si="6">(WEEKDAY(B4)=1)*MIN(HS_2-HS_1,L4-M4)</f>
        <v>0</v>
      </c>
      <c r="O4" s="70">
        <f t="shared" ref="O4:O37" ca="1" si="7">(WEEKDAY(B4)=1)*L4-M4-N4</f>
        <v>0</v>
      </c>
      <c r="P4" s="128"/>
      <c r="Q4" s="191" t="s">
        <v>9</v>
      </c>
      <c r="R4" s="192">
        <v>0.83333333333333337</v>
      </c>
    </row>
    <row r="5" spans="1:18" ht="15" x14ac:dyDescent="0.2">
      <c r="A5" s="237"/>
      <c r="B5" s="151">
        <f t="shared" si="1"/>
        <v>43621</v>
      </c>
      <c r="C5" s="156"/>
      <c r="D5" s="144">
        <v>0.33680555555555558</v>
      </c>
      <c r="E5" s="145">
        <v>0.50347222222222221</v>
      </c>
      <c r="F5" s="145">
        <v>0.56944444444444442</v>
      </c>
      <c r="G5" s="146">
        <v>0.77777777777777779</v>
      </c>
      <c r="H5" s="153">
        <f t="shared" si="2"/>
        <v>0.375</v>
      </c>
      <c r="I5" s="154">
        <f t="shared" si="0"/>
        <v>0.375</v>
      </c>
      <c r="J5" s="155">
        <f t="shared" si="3"/>
        <v>0</v>
      </c>
      <c r="K5" s="150">
        <f t="shared" ca="1" si="4"/>
        <v>0</v>
      </c>
      <c r="L5" s="69">
        <f ca="1">(WEEKDAY(B5)=1)*SUM(OFFSET(H5,,,-MIN(ROWS($3:5),7)))</f>
        <v>0</v>
      </c>
      <c r="M5" s="64">
        <f t="shared" ca="1" si="5"/>
        <v>0</v>
      </c>
      <c r="N5" s="71">
        <f t="shared" ca="1" si="6"/>
        <v>0</v>
      </c>
      <c r="O5" s="70">
        <f t="shared" ca="1" si="7"/>
        <v>0</v>
      </c>
      <c r="P5" s="128"/>
      <c r="Q5" s="191" t="s">
        <v>10</v>
      </c>
      <c r="R5" s="193">
        <f>RIGHT(M2,2)/24</f>
        <v>1.4583333333333333</v>
      </c>
    </row>
    <row r="6" spans="1:18" ht="15" x14ac:dyDescent="0.2">
      <c r="A6" s="237"/>
      <c r="B6" s="151">
        <f t="shared" si="1"/>
        <v>43622</v>
      </c>
      <c r="C6" s="152"/>
      <c r="D6" s="144">
        <v>0.33680555555555558</v>
      </c>
      <c r="E6" s="145">
        <v>0.4826388888888889</v>
      </c>
      <c r="F6" s="145">
        <v>0.55208333333333337</v>
      </c>
      <c r="G6" s="146">
        <v>0.74652777777777779</v>
      </c>
      <c r="H6" s="153">
        <f t="shared" si="2"/>
        <v>0.34027777777777779</v>
      </c>
      <c r="I6" s="154">
        <f t="shared" si="0"/>
        <v>0.34027777777777779</v>
      </c>
      <c r="J6" s="155">
        <f t="shared" si="3"/>
        <v>0</v>
      </c>
      <c r="K6" s="150">
        <f t="shared" ca="1" si="4"/>
        <v>0</v>
      </c>
      <c r="L6" s="69">
        <f ca="1">(WEEKDAY(B6)=1)*SUM(OFFSET(H6,,,-MIN(ROWS($3:6),7)))</f>
        <v>0</v>
      </c>
      <c r="M6" s="64">
        <f t="shared" ca="1" si="5"/>
        <v>0</v>
      </c>
      <c r="N6" s="65">
        <f t="shared" ca="1" si="6"/>
        <v>0</v>
      </c>
      <c r="O6" s="70">
        <f t="shared" ca="1" si="7"/>
        <v>0</v>
      </c>
      <c r="P6" s="128"/>
      <c r="Q6" s="191" t="s">
        <v>11</v>
      </c>
      <c r="R6" s="193">
        <f>RIGHT(N2,2)/24</f>
        <v>1.7916666666666667</v>
      </c>
    </row>
    <row r="7" spans="1:18" ht="15.75" thickBot="1" x14ac:dyDescent="0.25">
      <c r="A7" s="237"/>
      <c r="B7" s="151">
        <f t="shared" si="1"/>
        <v>43623</v>
      </c>
      <c r="C7" s="152"/>
      <c r="D7" s="144">
        <v>0.38541666666666669</v>
      </c>
      <c r="E7" s="145">
        <v>0.51736111111111105</v>
      </c>
      <c r="F7" s="145">
        <v>0.55208333333333337</v>
      </c>
      <c r="G7" s="146">
        <v>0.63194444444444442</v>
      </c>
      <c r="H7" s="153">
        <f t="shared" si="2"/>
        <v>0.21180555555555525</v>
      </c>
      <c r="I7" s="154">
        <f t="shared" si="0"/>
        <v>0.21180555555555525</v>
      </c>
      <c r="J7" s="155">
        <f t="shared" si="3"/>
        <v>0</v>
      </c>
      <c r="K7" s="150">
        <f t="shared" ca="1" si="4"/>
        <v>0</v>
      </c>
      <c r="L7" s="69">
        <f ca="1">(WEEKDAY(B7)=1)*SUM(OFFSET(H7,,,-MIN(ROWS($3:7),7)))</f>
        <v>0</v>
      </c>
      <c r="M7" s="64">
        <f t="shared" ca="1" si="5"/>
        <v>0</v>
      </c>
      <c r="N7" s="65">
        <f t="shared" ca="1" si="6"/>
        <v>0</v>
      </c>
      <c r="O7" s="70">
        <f t="shared" ca="1" si="7"/>
        <v>0</v>
      </c>
      <c r="P7" s="128"/>
      <c r="Q7" s="194" t="s">
        <v>51</v>
      </c>
      <c r="R7" s="195">
        <v>0.29166666666666669</v>
      </c>
    </row>
    <row r="8" spans="1:18" ht="16.5" thickTop="1" thickBot="1" x14ac:dyDescent="0.25">
      <c r="A8" s="237"/>
      <c r="B8" s="151">
        <f t="shared" si="1"/>
        <v>43624</v>
      </c>
      <c r="C8" s="152"/>
      <c r="D8" s="165"/>
      <c r="E8" s="166"/>
      <c r="F8" s="166"/>
      <c r="G8" s="211"/>
      <c r="H8" s="157">
        <f t="shared" si="2"/>
        <v>0</v>
      </c>
      <c r="I8" s="158">
        <f t="shared" si="0"/>
        <v>0</v>
      </c>
      <c r="J8" s="159">
        <f t="shared" si="3"/>
        <v>0</v>
      </c>
      <c r="K8" s="160">
        <f t="shared" ca="1" si="4"/>
        <v>0</v>
      </c>
      <c r="L8" s="75">
        <f ca="1">(WEEKDAY(B8)=1)*SUM(OFFSET(H8,,,-MIN(ROWS($3:8),7)))</f>
        <v>0</v>
      </c>
      <c r="M8" s="76">
        <f t="shared" ca="1" si="5"/>
        <v>0</v>
      </c>
      <c r="N8" s="77">
        <f t="shared" ca="1" si="6"/>
        <v>0</v>
      </c>
      <c r="O8" s="78">
        <f t="shared" ca="1" si="7"/>
        <v>0</v>
      </c>
      <c r="P8" s="129" t="str">
        <f>IF(H8&lt;&gt;0,"ASTREINTE","")</f>
        <v/>
      </c>
      <c r="Q8" s="196"/>
    </row>
    <row r="9" spans="1:18" ht="16.5" thickTop="1" thickBot="1" x14ac:dyDescent="0.3">
      <c r="A9" s="237"/>
      <c r="B9" s="161">
        <f t="shared" si="1"/>
        <v>43625</v>
      </c>
      <c r="C9" s="162"/>
      <c r="D9" s="171"/>
      <c r="E9" s="172"/>
      <c r="F9" s="172"/>
      <c r="G9" s="212"/>
      <c r="H9" s="210">
        <f t="shared" si="2"/>
        <v>0</v>
      </c>
      <c r="I9" s="206">
        <f t="shared" si="0"/>
        <v>0</v>
      </c>
      <c r="J9" s="207">
        <f t="shared" si="3"/>
        <v>0</v>
      </c>
      <c r="K9" s="208">
        <f t="shared" ca="1" si="4"/>
        <v>0</v>
      </c>
      <c r="L9" s="82">
        <f ca="1">(WEEKDAY(B9)=1)*SUM(OFFSET(H9,,,-MIN(ROWS($3:9),7)))</f>
        <v>1.5381944444444446</v>
      </c>
      <c r="M9" s="83">
        <f t="shared" ca="1" si="5"/>
        <v>1.4583333333333333</v>
      </c>
      <c r="N9" s="84">
        <f t="shared" ca="1" si="6"/>
        <v>7.9861111111111382E-2</v>
      </c>
      <c r="O9" s="85">
        <f t="shared" ca="1" si="7"/>
        <v>0</v>
      </c>
      <c r="P9" s="130" t="str">
        <f>IF(H9&lt;&gt;0,"ASTREINTE","")</f>
        <v/>
      </c>
    </row>
    <row r="10" spans="1:18" ht="15.75" thickTop="1" x14ac:dyDescent="0.25">
      <c r="A10" s="237"/>
      <c r="B10" s="142">
        <f t="shared" si="1"/>
        <v>43626</v>
      </c>
      <c r="C10" s="143">
        <v>1</v>
      </c>
      <c r="D10" s="144"/>
      <c r="E10" s="145"/>
      <c r="F10" s="145"/>
      <c r="G10" s="213"/>
      <c r="H10" s="153">
        <f t="shared" si="2"/>
        <v>0.29166666666666669</v>
      </c>
      <c r="I10" s="154">
        <f t="shared" si="0"/>
        <v>0.29166666666666669</v>
      </c>
      <c r="J10" s="155">
        <f t="shared" si="3"/>
        <v>0</v>
      </c>
      <c r="K10" s="150">
        <f t="shared" ca="1" si="4"/>
        <v>0.29166666666666669</v>
      </c>
      <c r="L10" s="55">
        <f ca="1">(WEEKDAY(B10)=1)*SUM(OFFSET(H10,,,-MIN(ROWS($3:10),7)))</f>
        <v>0</v>
      </c>
      <c r="M10" s="64">
        <f t="shared" ca="1" si="5"/>
        <v>0</v>
      </c>
      <c r="N10" s="65">
        <f t="shared" ca="1" si="6"/>
        <v>0</v>
      </c>
      <c r="O10" s="70">
        <f t="shared" ca="1" si="7"/>
        <v>0</v>
      </c>
      <c r="P10" s="131"/>
    </row>
    <row r="11" spans="1:18" ht="15" x14ac:dyDescent="0.25">
      <c r="A11" s="237"/>
      <c r="B11" s="151">
        <f t="shared" si="1"/>
        <v>43627</v>
      </c>
      <c r="C11" s="152"/>
      <c r="D11" s="165">
        <v>0.32291666666666669</v>
      </c>
      <c r="E11" s="166">
        <v>0.56597222222222221</v>
      </c>
      <c r="F11" s="166">
        <v>0.60763888888888895</v>
      </c>
      <c r="G11" s="167">
        <v>0.82638888888888884</v>
      </c>
      <c r="H11" s="153">
        <f t="shared" si="2"/>
        <v>0.46180555555555547</v>
      </c>
      <c r="I11" s="154">
        <f t="shared" si="0"/>
        <v>0.46180555555555547</v>
      </c>
      <c r="J11" s="155">
        <f t="shared" si="3"/>
        <v>0</v>
      </c>
      <c r="K11" s="150">
        <f t="shared" ca="1" si="4"/>
        <v>0</v>
      </c>
      <c r="L11" s="69">
        <f ca="1">(WEEKDAY(B11)=1)*SUM(OFFSET(H11,,,-MIN(ROWS($3:11),7)))</f>
        <v>0</v>
      </c>
      <c r="M11" s="64">
        <f t="shared" ca="1" si="5"/>
        <v>0</v>
      </c>
      <c r="N11" s="65">
        <f t="shared" ca="1" si="6"/>
        <v>0</v>
      </c>
      <c r="O11" s="70">
        <f t="shared" ca="1" si="7"/>
        <v>0</v>
      </c>
      <c r="P11" s="131"/>
    </row>
    <row r="12" spans="1:18" ht="15" x14ac:dyDescent="0.25">
      <c r="A12" s="237"/>
      <c r="B12" s="151">
        <f t="shared" si="1"/>
        <v>43628</v>
      </c>
      <c r="C12" s="152"/>
      <c r="D12" s="165">
        <v>0.34722222222222227</v>
      </c>
      <c r="E12" s="166">
        <v>0.5</v>
      </c>
      <c r="F12" s="166">
        <v>0.54166666666666663</v>
      </c>
      <c r="G12" s="167">
        <v>0.65625</v>
      </c>
      <c r="H12" s="153">
        <f t="shared" si="2"/>
        <v>0.26736111111111105</v>
      </c>
      <c r="I12" s="154">
        <f t="shared" si="0"/>
        <v>0.26736111111111105</v>
      </c>
      <c r="J12" s="155">
        <f t="shared" si="3"/>
        <v>0</v>
      </c>
      <c r="K12" s="150">
        <f t="shared" ca="1" si="4"/>
        <v>0</v>
      </c>
      <c r="L12" s="69">
        <f ca="1">(WEEKDAY(B12)=1)*SUM(OFFSET(H12,,,-MIN(ROWS($3:12),7)))</f>
        <v>0</v>
      </c>
      <c r="M12" s="64">
        <f t="shared" ca="1" si="5"/>
        <v>0</v>
      </c>
      <c r="N12" s="65">
        <f t="shared" ca="1" si="6"/>
        <v>0</v>
      </c>
      <c r="O12" s="70">
        <f t="shared" ca="1" si="7"/>
        <v>0</v>
      </c>
      <c r="P12" s="131"/>
    </row>
    <row r="13" spans="1:18" ht="15" x14ac:dyDescent="0.25">
      <c r="A13" s="237"/>
      <c r="B13" s="151">
        <f t="shared" si="1"/>
        <v>43629</v>
      </c>
      <c r="C13" s="152"/>
      <c r="D13" s="165">
        <v>0.35416666666666669</v>
      </c>
      <c r="E13" s="166">
        <v>0.52083333333333337</v>
      </c>
      <c r="F13" s="166">
        <v>0.54166666666666663</v>
      </c>
      <c r="G13" s="167">
        <v>0.79166666666666663</v>
      </c>
      <c r="H13" s="153">
        <f t="shared" si="2"/>
        <v>0.41666666666666663</v>
      </c>
      <c r="I13" s="154">
        <f t="shared" si="0"/>
        <v>0.41666666666666663</v>
      </c>
      <c r="J13" s="155">
        <f t="shared" si="3"/>
        <v>0</v>
      </c>
      <c r="K13" s="150">
        <f t="shared" ca="1" si="4"/>
        <v>0</v>
      </c>
      <c r="L13" s="69">
        <f ca="1">(WEEKDAY(B13)=1)*SUM(OFFSET(H13,,,-MIN(ROWS($3:13),7)))</f>
        <v>0</v>
      </c>
      <c r="M13" s="64">
        <f t="shared" ca="1" si="5"/>
        <v>0</v>
      </c>
      <c r="N13" s="65">
        <f t="shared" ca="1" si="6"/>
        <v>0</v>
      </c>
      <c r="O13" s="70">
        <f t="shared" ca="1" si="7"/>
        <v>0</v>
      </c>
      <c r="P13" s="131"/>
    </row>
    <row r="14" spans="1:18" ht="15" x14ac:dyDescent="0.25">
      <c r="A14" s="237"/>
      <c r="B14" s="151">
        <f t="shared" si="1"/>
        <v>43630</v>
      </c>
      <c r="C14" s="152"/>
      <c r="D14" s="165"/>
      <c r="E14" s="166"/>
      <c r="F14" s="166"/>
      <c r="G14" s="167"/>
      <c r="H14" s="153">
        <f t="shared" si="2"/>
        <v>0</v>
      </c>
      <c r="I14" s="154">
        <f t="shared" si="0"/>
        <v>0</v>
      </c>
      <c r="J14" s="155">
        <f t="shared" si="3"/>
        <v>0</v>
      </c>
      <c r="K14" s="150">
        <f t="shared" ca="1" si="4"/>
        <v>0</v>
      </c>
      <c r="L14" s="69">
        <f ca="1">(WEEKDAY(B14)=1)*SUM(OFFSET(H14,,,-MIN(ROWS($3:14),7)))</f>
        <v>0</v>
      </c>
      <c r="M14" s="64">
        <f t="shared" ca="1" si="5"/>
        <v>0</v>
      </c>
      <c r="N14" s="65">
        <f t="shared" ca="1" si="6"/>
        <v>0</v>
      </c>
      <c r="O14" s="70">
        <f t="shared" ca="1" si="7"/>
        <v>0</v>
      </c>
      <c r="P14" s="131"/>
    </row>
    <row r="15" spans="1:18" ht="15.75" thickBot="1" x14ac:dyDescent="0.3">
      <c r="A15" s="237"/>
      <c r="B15" s="151">
        <f t="shared" si="1"/>
        <v>43631</v>
      </c>
      <c r="C15" s="156"/>
      <c r="D15" s="168">
        <v>0.34375</v>
      </c>
      <c r="E15" s="169">
        <v>0.53125</v>
      </c>
      <c r="F15" s="169">
        <v>0.56944444444444442</v>
      </c>
      <c r="G15" s="170">
        <v>0.83680555555555547</v>
      </c>
      <c r="H15" s="157">
        <f t="shared" si="2"/>
        <v>0.45486111111111094</v>
      </c>
      <c r="I15" s="158">
        <f t="shared" si="0"/>
        <v>0.45138888888888884</v>
      </c>
      <c r="J15" s="159">
        <f t="shared" si="3"/>
        <v>3.4722222222220989E-3</v>
      </c>
      <c r="K15" s="160">
        <f t="shared" ca="1" si="4"/>
        <v>0</v>
      </c>
      <c r="L15" s="75">
        <f ca="1">(WEEKDAY(B15)=1)*SUM(OFFSET(H15,,,-MIN(ROWS($3:15),7)))</f>
        <v>0</v>
      </c>
      <c r="M15" s="76">
        <f t="shared" ca="1" si="5"/>
        <v>0</v>
      </c>
      <c r="N15" s="77">
        <f t="shared" ca="1" si="6"/>
        <v>0</v>
      </c>
      <c r="O15" s="78">
        <f t="shared" ca="1" si="7"/>
        <v>0</v>
      </c>
      <c r="P15" s="130" t="str">
        <f>IF(H15&lt;&gt;0,"ASTREINTE","")</f>
        <v>ASTREINTE</v>
      </c>
    </row>
    <row r="16" spans="1:18" ht="16.5" thickTop="1" thickBot="1" x14ac:dyDescent="0.3">
      <c r="A16" s="237"/>
      <c r="B16" s="161">
        <f t="shared" si="1"/>
        <v>43632</v>
      </c>
      <c r="C16" s="162"/>
      <c r="D16" s="171">
        <v>0.38541666666666669</v>
      </c>
      <c r="E16" s="172">
        <v>0.54166666666666663</v>
      </c>
      <c r="F16" s="172">
        <v>0.58333333333333337</v>
      </c>
      <c r="G16" s="173">
        <v>0.76041666666666663</v>
      </c>
      <c r="H16" s="205">
        <f t="shared" si="2"/>
        <v>0.33333333333333315</v>
      </c>
      <c r="I16" s="206">
        <f t="shared" si="0"/>
        <v>0.33333333333333315</v>
      </c>
      <c r="J16" s="207">
        <f t="shared" si="3"/>
        <v>0</v>
      </c>
      <c r="K16" s="208">
        <f t="shared" ca="1" si="4"/>
        <v>0.33333333333333315</v>
      </c>
      <c r="L16" s="82">
        <f ca="1">(WEEKDAY(B16)=1)*SUM(OFFSET(H16,,,-MIN(ROWS($3:16),7)))</f>
        <v>2.2256944444444438</v>
      </c>
      <c r="M16" s="83">
        <f t="shared" ca="1" si="5"/>
        <v>1.4583333333333333</v>
      </c>
      <c r="N16" s="84">
        <f t="shared" ca="1" si="6"/>
        <v>0.33333333333333348</v>
      </c>
      <c r="O16" s="85">
        <f t="shared" ca="1" si="7"/>
        <v>0.43402777777777701</v>
      </c>
      <c r="P16" s="130" t="str">
        <f>IF(H16&lt;&gt;0,"ASTREINTE","")</f>
        <v>ASTREINTE</v>
      </c>
    </row>
    <row r="17" spans="1:16" ht="15.75" thickTop="1" x14ac:dyDescent="0.25">
      <c r="A17" s="197"/>
      <c r="B17" s="142">
        <f t="shared" si="1"/>
        <v>43633</v>
      </c>
      <c r="C17" s="174"/>
      <c r="D17" s="175">
        <v>0.33333333333333331</v>
      </c>
      <c r="E17" s="176">
        <v>0.52083333333333337</v>
      </c>
      <c r="F17" s="176">
        <v>0.5625</v>
      </c>
      <c r="G17" s="177">
        <v>0.72569444444444453</v>
      </c>
      <c r="H17" s="153">
        <f t="shared" si="2"/>
        <v>0.35069444444444464</v>
      </c>
      <c r="I17" s="154">
        <f t="shared" si="0"/>
        <v>0.35069444444444464</v>
      </c>
      <c r="J17" s="155">
        <f t="shared" si="3"/>
        <v>0</v>
      </c>
      <c r="K17" s="150">
        <f t="shared" ca="1" si="4"/>
        <v>0</v>
      </c>
      <c r="L17" s="55">
        <f ca="1">(WEEKDAY(B17)=1)*SUM(OFFSET(H17,,,-MIN(ROWS($3:17),7)))</f>
        <v>0</v>
      </c>
      <c r="M17" s="64">
        <f t="shared" ca="1" si="5"/>
        <v>0</v>
      </c>
      <c r="N17" s="65">
        <f t="shared" ca="1" si="6"/>
        <v>0</v>
      </c>
      <c r="O17" s="70">
        <f t="shared" ca="1" si="7"/>
        <v>0</v>
      </c>
      <c r="P17" s="131"/>
    </row>
    <row r="18" spans="1:16" ht="15" x14ac:dyDescent="0.25">
      <c r="A18" s="197"/>
      <c r="B18" s="151">
        <f t="shared" si="1"/>
        <v>43634</v>
      </c>
      <c r="C18" s="156"/>
      <c r="D18" s="168">
        <v>0.3298611111111111</v>
      </c>
      <c r="E18" s="169">
        <v>0.54166666666666663</v>
      </c>
      <c r="F18" s="169">
        <v>0.58333333333333337</v>
      </c>
      <c r="G18" s="170">
        <v>0.73263888888888884</v>
      </c>
      <c r="H18" s="153">
        <f t="shared" si="2"/>
        <v>0.36111111111111083</v>
      </c>
      <c r="I18" s="154">
        <f t="shared" si="0"/>
        <v>0.36111111111111083</v>
      </c>
      <c r="J18" s="155">
        <f t="shared" si="3"/>
        <v>0</v>
      </c>
      <c r="K18" s="150">
        <f t="shared" ca="1" si="4"/>
        <v>0</v>
      </c>
      <c r="L18" s="69">
        <f ca="1">(WEEKDAY(B18)=1)*SUM(OFFSET(H18,,,-MIN(ROWS($3:18),7)))</f>
        <v>0</v>
      </c>
      <c r="M18" s="64">
        <f t="shared" ca="1" si="5"/>
        <v>0</v>
      </c>
      <c r="N18" s="65">
        <f t="shared" ca="1" si="6"/>
        <v>0</v>
      </c>
      <c r="O18" s="70">
        <f t="shared" ca="1" si="7"/>
        <v>0</v>
      </c>
      <c r="P18" s="131"/>
    </row>
    <row r="19" spans="1:16" ht="15" x14ac:dyDescent="0.25">
      <c r="A19" s="197"/>
      <c r="B19" s="151">
        <f t="shared" si="1"/>
        <v>43635</v>
      </c>
      <c r="C19" s="156"/>
      <c r="D19" s="168">
        <v>0.31944444444444448</v>
      </c>
      <c r="E19" s="169">
        <v>0.5</v>
      </c>
      <c r="F19" s="169">
        <v>0.54166666666666663</v>
      </c>
      <c r="G19" s="170">
        <v>0.67361111111111116</v>
      </c>
      <c r="H19" s="153">
        <f t="shared" si="2"/>
        <v>0.31250000000000011</v>
      </c>
      <c r="I19" s="154">
        <f t="shared" si="0"/>
        <v>0.31250000000000011</v>
      </c>
      <c r="J19" s="155">
        <f t="shared" si="3"/>
        <v>0</v>
      </c>
      <c r="K19" s="150">
        <f t="shared" ca="1" si="4"/>
        <v>0</v>
      </c>
      <c r="L19" s="69">
        <f ca="1">(WEEKDAY(B19)=1)*SUM(OFFSET(H19,,,-MIN(ROWS($3:19),7)))</f>
        <v>0</v>
      </c>
      <c r="M19" s="64">
        <f t="shared" ca="1" si="5"/>
        <v>0</v>
      </c>
      <c r="N19" s="65">
        <f t="shared" ca="1" si="6"/>
        <v>0</v>
      </c>
      <c r="O19" s="70">
        <f t="shared" ca="1" si="7"/>
        <v>0</v>
      </c>
      <c r="P19" s="131"/>
    </row>
    <row r="20" spans="1:16" ht="15" x14ac:dyDescent="0.25">
      <c r="A20" s="197"/>
      <c r="B20" s="151">
        <f t="shared" si="1"/>
        <v>43636</v>
      </c>
      <c r="C20" s="156"/>
      <c r="D20" s="168"/>
      <c r="E20" s="169"/>
      <c r="F20" s="169"/>
      <c r="G20" s="170"/>
      <c r="H20" s="153">
        <f t="shared" si="2"/>
        <v>0</v>
      </c>
      <c r="I20" s="154">
        <f t="shared" si="0"/>
        <v>0</v>
      </c>
      <c r="J20" s="155">
        <f t="shared" si="3"/>
        <v>0</v>
      </c>
      <c r="K20" s="150">
        <f t="shared" ca="1" si="4"/>
        <v>0</v>
      </c>
      <c r="L20" s="69">
        <f ca="1">(WEEKDAY(B20)=1)*SUM(OFFSET(H20,,,-MIN(ROWS($3:20),7)))</f>
        <v>0</v>
      </c>
      <c r="M20" s="64">
        <f t="shared" ca="1" si="5"/>
        <v>0</v>
      </c>
      <c r="N20" s="65">
        <f t="shared" ca="1" si="6"/>
        <v>0</v>
      </c>
      <c r="O20" s="70">
        <f t="shared" ca="1" si="7"/>
        <v>0</v>
      </c>
      <c r="P20" s="131"/>
    </row>
    <row r="21" spans="1:16" ht="15" x14ac:dyDescent="0.25">
      <c r="A21" s="197"/>
      <c r="B21" s="151">
        <f t="shared" si="1"/>
        <v>43637</v>
      </c>
      <c r="C21" s="156"/>
      <c r="D21" s="168">
        <v>0.3611111111111111</v>
      </c>
      <c r="E21" s="169">
        <v>0.5</v>
      </c>
      <c r="F21" s="169">
        <v>0.54166666666666663</v>
      </c>
      <c r="G21" s="170">
        <v>0.8125</v>
      </c>
      <c r="H21" s="153">
        <f t="shared" si="2"/>
        <v>0.40972222222222221</v>
      </c>
      <c r="I21" s="154">
        <f t="shared" si="0"/>
        <v>0.40972222222222221</v>
      </c>
      <c r="J21" s="155">
        <f t="shared" si="3"/>
        <v>0</v>
      </c>
      <c r="K21" s="150">
        <f t="shared" ca="1" si="4"/>
        <v>0</v>
      </c>
      <c r="L21" s="69">
        <f ca="1">(WEEKDAY(B21)=1)*SUM(OFFSET(H21,,,-MIN(ROWS($3:21),7)))</f>
        <v>0</v>
      </c>
      <c r="M21" s="64">
        <f t="shared" ca="1" si="5"/>
        <v>0</v>
      </c>
      <c r="N21" s="65">
        <f t="shared" ca="1" si="6"/>
        <v>0</v>
      </c>
      <c r="O21" s="70">
        <f t="shared" ca="1" si="7"/>
        <v>0</v>
      </c>
      <c r="P21" s="131"/>
    </row>
    <row r="22" spans="1:16" ht="15.75" thickBot="1" x14ac:dyDescent="0.3">
      <c r="A22" s="197"/>
      <c r="B22" s="151">
        <f t="shared" si="1"/>
        <v>43638</v>
      </c>
      <c r="C22" s="156"/>
      <c r="D22" s="168"/>
      <c r="E22" s="169"/>
      <c r="F22" s="169"/>
      <c r="G22" s="170"/>
      <c r="H22" s="157">
        <f t="shared" si="2"/>
        <v>0</v>
      </c>
      <c r="I22" s="158">
        <f t="shared" si="0"/>
        <v>0</v>
      </c>
      <c r="J22" s="159">
        <f t="shared" si="3"/>
        <v>0</v>
      </c>
      <c r="K22" s="160">
        <f t="shared" ca="1" si="4"/>
        <v>0</v>
      </c>
      <c r="L22" s="75">
        <f ca="1">(WEEKDAY(B22)=1)*SUM(OFFSET(H22,,,-MIN(ROWS($3:22),7)))</f>
        <v>0</v>
      </c>
      <c r="M22" s="76">
        <f t="shared" ca="1" si="5"/>
        <v>0</v>
      </c>
      <c r="N22" s="77">
        <f t="shared" ca="1" si="6"/>
        <v>0</v>
      </c>
      <c r="O22" s="78">
        <f t="shared" ca="1" si="7"/>
        <v>0</v>
      </c>
      <c r="P22" s="130" t="str">
        <f>IF(H22&lt;&gt;0,"ASTREINTE","")</f>
        <v/>
      </c>
    </row>
    <row r="23" spans="1:16" ht="16.5" thickTop="1" thickBot="1" x14ac:dyDescent="0.3">
      <c r="A23" s="197"/>
      <c r="B23" s="161">
        <f t="shared" si="1"/>
        <v>43639</v>
      </c>
      <c r="C23" s="162"/>
      <c r="D23" s="163"/>
      <c r="E23" s="164"/>
      <c r="F23" s="164"/>
      <c r="G23" s="181"/>
      <c r="H23" s="205">
        <f t="shared" si="2"/>
        <v>0</v>
      </c>
      <c r="I23" s="206">
        <f t="shared" si="0"/>
        <v>0</v>
      </c>
      <c r="J23" s="207">
        <f t="shared" si="3"/>
        <v>0</v>
      </c>
      <c r="K23" s="209">
        <f t="shared" ca="1" si="4"/>
        <v>0</v>
      </c>
      <c r="L23" s="82">
        <f ca="1">(WEEKDAY(B23)=1)*SUM(OFFSET(H23,,,-MIN(ROWS($3:23),7)))</f>
        <v>1.4340277777777777</v>
      </c>
      <c r="M23" s="83">
        <f t="shared" ca="1" si="5"/>
        <v>1.4340277777777777</v>
      </c>
      <c r="N23" s="84">
        <f t="shared" ca="1" si="6"/>
        <v>0</v>
      </c>
      <c r="O23" s="85">
        <f t="shared" ca="1" si="7"/>
        <v>0</v>
      </c>
      <c r="P23" s="130" t="str">
        <f>IF(H23&lt;&gt;0,"ASTREINTE","")</f>
        <v/>
      </c>
    </row>
    <row r="24" spans="1:16" ht="15.75" thickTop="1" x14ac:dyDescent="0.25">
      <c r="A24" s="197"/>
      <c r="B24" s="142">
        <f t="shared" si="1"/>
        <v>43640</v>
      </c>
      <c r="C24" s="174"/>
      <c r="D24" s="182"/>
      <c r="E24" s="183"/>
      <c r="F24" s="183"/>
      <c r="G24" s="184"/>
      <c r="H24" s="153">
        <f t="shared" si="2"/>
        <v>0</v>
      </c>
      <c r="I24" s="154">
        <f t="shared" si="0"/>
        <v>0</v>
      </c>
      <c r="J24" s="155">
        <f t="shared" si="3"/>
        <v>0</v>
      </c>
      <c r="K24" s="150">
        <f t="shared" ca="1" si="4"/>
        <v>0</v>
      </c>
      <c r="L24" s="55">
        <f ca="1">(WEEKDAY(B24)=1)*SUM(OFFSET(H24,,,-MIN(ROWS($3:24),7)))</f>
        <v>0</v>
      </c>
      <c r="M24" s="64">
        <f t="shared" ca="1" si="5"/>
        <v>0</v>
      </c>
      <c r="N24" s="65">
        <f t="shared" ca="1" si="6"/>
        <v>0</v>
      </c>
      <c r="O24" s="70">
        <f t="shared" ca="1" si="7"/>
        <v>0</v>
      </c>
      <c r="P24" s="131"/>
    </row>
    <row r="25" spans="1:16" ht="15" x14ac:dyDescent="0.25">
      <c r="A25" s="197"/>
      <c r="B25" s="151">
        <f t="shared" si="1"/>
        <v>43641</v>
      </c>
      <c r="C25" s="156"/>
      <c r="D25" s="178"/>
      <c r="E25" s="179"/>
      <c r="F25" s="179"/>
      <c r="G25" s="180"/>
      <c r="H25" s="153">
        <f t="shared" si="2"/>
        <v>0</v>
      </c>
      <c r="I25" s="154">
        <f t="shared" si="0"/>
        <v>0</v>
      </c>
      <c r="J25" s="155">
        <f t="shared" si="3"/>
        <v>0</v>
      </c>
      <c r="K25" s="150">
        <f t="shared" ca="1" si="4"/>
        <v>0</v>
      </c>
      <c r="L25" s="69">
        <f ca="1">(WEEKDAY(B25)=1)*SUM(OFFSET(H25,,,-MIN(ROWS($3:25),7)))</f>
        <v>0</v>
      </c>
      <c r="M25" s="64">
        <f t="shared" ca="1" si="5"/>
        <v>0</v>
      </c>
      <c r="N25" s="65">
        <f t="shared" ca="1" si="6"/>
        <v>0</v>
      </c>
      <c r="O25" s="70">
        <f t="shared" ca="1" si="7"/>
        <v>0</v>
      </c>
      <c r="P25" s="131"/>
    </row>
    <row r="26" spans="1:16" ht="15" x14ac:dyDescent="0.25">
      <c r="A26" s="197"/>
      <c r="B26" s="151">
        <f t="shared" si="1"/>
        <v>43642</v>
      </c>
      <c r="C26" s="156"/>
      <c r="D26" s="178"/>
      <c r="E26" s="179"/>
      <c r="F26" s="179"/>
      <c r="G26" s="180"/>
      <c r="H26" s="153">
        <f t="shared" si="2"/>
        <v>0</v>
      </c>
      <c r="I26" s="154">
        <f t="shared" si="0"/>
        <v>0</v>
      </c>
      <c r="J26" s="155">
        <f t="shared" si="3"/>
        <v>0</v>
      </c>
      <c r="K26" s="150">
        <f t="shared" ca="1" si="4"/>
        <v>0</v>
      </c>
      <c r="L26" s="69">
        <f ca="1">(WEEKDAY(B26)=1)*SUM(OFFSET(H26,,,-MIN(ROWS($3:26),7)))</f>
        <v>0</v>
      </c>
      <c r="M26" s="64">
        <f t="shared" ca="1" si="5"/>
        <v>0</v>
      </c>
      <c r="N26" s="65">
        <f t="shared" ca="1" si="6"/>
        <v>0</v>
      </c>
      <c r="O26" s="70">
        <f t="shared" ca="1" si="7"/>
        <v>0</v>
      </c>
      <c r="P26" s="131"/>
    </row>
    <row r="27" spans="1:16" ht="15" x14ac:dyDescent="0.25">
      <c r="A27" s="197"/>
      <c r="B27" s="151">
        <f t="shared" si="1"/>
        <v>43643</v>
      </c>
      <c r="C27" s="156"/>
      <c r="D27" s="178"/>
      <c r="E27" s="179"/>
      <c r="F27" s="179"/>
      <c r="G27" s="180"/>
      <c r="H27" s="153">
        <f t="shared" si="2"/>
        <v>0</v>
      </c>
      <c r="I27" s="154">
        <f t="shared" si="0"/>
        <v>0</v>
      </c>
      <c r="J27" s="155">
        <f t="shared" si="3"/>
        <v>0</v>
      </c>
      <c r="K27" s="150">
        <f t="shared" ca="1" si="4"/>
        <v>0</v>
      </c>
      <c r="L27" s="69">
        <f ca="1">(WEEKDAY(B27)=1)*SUM(OFFSET(H27,,,-MIN(ROWS($3:27),7)))</f>
        <v>0</v>
      </c>
      <c r="M27" s="64">
        <f t="shared" ca="1" si="5"/>
        <v>0</v>
      </c>
      <c r="N27" s="65">
        <f t="shared" ca="1" si="6"/>
        <v>0</v>
      </c>
      <c r="O27" s="70">
        <f t="shared" ca="1" si="7"/>
        <v>0</v>
      </c>
      <c r="P27" s="131"/>
    </row>
    <row r="28" spans="1:16" ht="15" x14ac:dyDescent="0.25">
      <c r="A28" s="197"/>
      <c r="B28" s="151">
        <f t="shared" si="1"/>
        <v>43644</v>
      </c>
      <c r="C28" s="156"/>
      <c r="D28" s="178"/>
      <c r="E28" s="179"/>
      <c r="F28" s="179"/>
      <c r="G28" s="180"/>
      <c r="H28" s="153">
        <f t="shared" si="2"/>
        <v>0</v>
      </c>
      <c r="I28" s="154">
        <f t="shared" si="0"/>
        <v>0</v>
      </c>
      <c r="J28" s="155">
        <f t="shared" si="3"/>
        <v>0</v>
      </c>
      <c r="K28" s="150">
        <f t="shared" ca="1" si="4"/>
        <v>0</v>
      </c>
      <c r="L28" s="69">
        <f ca="1">(WEEKDAY(B28)=1)*SUM(OFFSET(H28,,,-MIN(ROWS($3:28),7)))</f>
        <v>0</v>
      </c>
      <c r="M28" s="64">
        <f t="shared" ca="1" si="5"/>
        <v>0</v>
      </c>
      <c r="N28" s="65">
        <f t="shared" ca="1" si="6"/>
        <v>0</v>
      </c>
      <c r="O28" s="70">
        <f t="shared" ca="1" si="7"/>
        <v>0</v>
      </c>
      <c r="P28" s="131"/>
    </row>
    <row r="29" spans="1:16" ht="15.75" thickBot="1" x14ac:dyDescent="0.3">
      <c r="A29" s="197"/>
      <c r="B29" s="151">
        <f t="shared" si="1"/>
        <v>43645</v>
      </c>
      <c r="C29" s="156"/>
      <c r="D29" s="178"/>
      <c r="E29" s="179"/>
      <c r="F29" s="179"/>
      <c r="G29" s="180"/>
      <c r="H29" s="157">
        <f t="shared" si="2"/>
        <v>0</v>
      </c>
      <c r="I29" s="158">
        <f t="shared" si="0"/>
        <v>0</v>
      </c>
      <c r="J29" s="159">
        <f t="shared" si="3"/>
        <v>0</v>
      </c>
      <c r="K29" s="160">
        <f t="shared" ca="1" si="4"/>
        <v>0</v>
      </c>
      <c r="L29" s="75">
        <f ca="1">(WEEKDAY(B29)=1)*SUM(OFFSET(H29,,,-MIN(ROWS($3:29),7)))</f>
        <v>0</v>
      </c>
      <c r="M29" s="76">
        <f t="shared" ca="1" si="5"/>
        <v>0</v>
      </c>
      <c r="N29" s="77">
        <f t="shared" ca="1" si="6"/>
        <v>0</v>
      </c>
      <c r="O29" s="78">
        <f t="shared" ca="1" si="7"/>
        <v>0</v>
      </c>
      <c r="P29" s="130" t="str">
        <f>IF(H29&lt;&gt;0,"ASTREINTE","")</f>
        <v/>
      </c>
    </row>
    <row r="30" spans="1:16" ht="16.5" thickTop="1" thickBot="1" x14ac:dyDescent="0.3">
      <c r="A30" s="197"/>
      <c r="B30" s="161">
        <f t="shared" si="1"/>
        <v>43646</v>
      </c>
      <c r="C30" s="162"/>
      <c r="D30" s="163"/>
      <c r="E30" s="164"/>
      <c r="F30" s="164"/>
      <c r="G30" s="181"/>
      <c r="H30" s="205">
        <f t="shared" si="2"/>
        <v>0</v>
      </c>
      <c r="I30" s="206">
        <f t="shared" si="0"/>
        <v>0</v>
      </c>
      <c r="J30" s="207">
        <f t="shared" si="3"/>
        <v>0</v>
      </c>
      <c r="K30" s="209">
        <f t="shared" ca="1" si="4"/>
        <v>0</v>
      </c>
      <c r="L30" s="82">
        <f ca="1">(WEEKDAY(B30)=1)*SUM(OFFSET(H30,,,-MIN(ROWS($3:30),7)))</f>
        <v>0</v>
      </c>
      <c r="M30" s="83">
        <f t="shared" ca="1" si="5"/>
        <v>0</v>
      </c>
      <c r="N30" s="84">
        <f t="shared" ca="1" si="6"/>
        <v>0</v>
      </c>
      <c r="O30" s="85">
        <f t="shared" ca="1" si="7"/>
        <v>0</v>
      </c>
      <c r="P30" s="130" t="str">
        <f>IF(H30&lt;&gt;0,"ASTREINTE","")</f>
        <v/>
      </c>
    </row>
    <row r="31" spans="1:16" ht="15.75" thickTop="1" x14ac:dyDescent="0.25">
      <c r="A31" s="197"/>
      <c r="B31" s="142">
        <f t="shared" si="1"/>
        <v>43647</v>
      </c>
      <c r="C31" s="174"/>
      <c r="D31" s="182"/>
      <c r="E31" s="183"/>
      <c r="F31" s="183"/>
      <c r="G31" s="184"/>
      <c r="H31" s="153">
        <f t="shared" si="2"/>
        <v>0</v>
      </c>
      <c r="I31" s="154">
        <f t="shared" si="0"/>
        <v>0</v>
      </c>
      <c r="J31" s="155">
        <f t="shared" si="3"/>
        <v>0</v>
      </c>
      <c r="K31" s="150">
        <f t="shared" ca="1" si="4"/>
        <v>0</v>
      </c>
      <c r="L31" s="55">
        <f ca="1">(WEEKDAY(B31)=1)*SUM(OFFSET(H31,,,-MIN(ROWS($3:31),7)))</f>
        <v>0</v>
      </c>
      <c r="M31" s="64">
        <f t="shared" ca="1" si="5"/>
        <v>0</v>
      </c>
      <c r="N31" s="65">
        <f t="shared" ca="1" si="6"/>
        <v>0</v>
      </c>
      <c r="O31" s="70">
        <f t="shared" ca="1" si="7"/>
        <v>0</v>
      </c>
      <c r="P31" s="130"/>
    </row>
    <row r="32" spans="1:16" ht="15" x14ac:dyDescent="0.25">
      <c r="A32" s="197"/>
      <c r="B32" s="151">
        <f t="shared" si="1"/>
        <v>43648</v>
      </c>
      <c r="C32" s="156"/>
      <c r="D32" s="178"/>
      <c r="E32" s="179"/>
      <c r="F32" s="179"/>
      <c r="G32" s="180"/>
      <c r="H32" s="153">
        <f t="shared" si="2"/>
        <v>0</v>
      </c>
      <c r="I32" s="154">
        <f t="shared" si="0"/>
        <v>0</v>
      </c>
      <c r="J32" s="155">
        <f t="shared" si="3"/>
        <v>0</v>
      </c>
      <c r="K32" s="150">
        <f t="shared" ca="1" si="4"/>
        <v>0</v>
      </c>
      <c r="L32" s="69">
        <f ca="1">(WEEKDAY(B32)=1)*SUM(OFFSET(H32,,,-MIN(ROWS($3:32),7)))</f>
        <v>0</v>
      </c>
      <c r="M32" s="64">
        <f t="shared" ca="1" si="5"/>
        <v>0</v>
      </c>
      <c r="N32" s="65">
        <f t="shared" ca="1" si="6"/>
        <v>0</v>
      </c>
      <c r="O32" s="70">
        <f t="shared" ca="1" si="7"/>
        <v>0</v>
      </c>
      <c r="P32" s="131"/>
    </row>
    <row r="33" spans="1:16" ht="15" x14ac:dyDescent="0.25">
      <c r="A33" s="197"/>
      <c r="B33" s="151">
        <f t="shared" si="1"/>
        <v>43649</v>
      </c>
      <c r="C33" s="156"/>
      <c r="D33" s="178"/>
      <c r="E33" s="179"/>
      <c r="F33" s="179"/>
      <c r="G33" s="180"/>
      <c r="H33" s="153">
        <f t="shared" si="2"/>
        <v>0</v>
      </c>
      <c r="I33" s="154">
        <f t="shared" si="0"/>
        <v>0</v>
      </c>
      <c r="J33" s="155">
        <f t="shared" si="3"/>
        <v>0</v>
      </c>
      <c r="K33" s="150">
        <f t="shared" ca="1" si="4"/>
        <v>0</v>
      </c>
      <c r="L33" s="69">
        <f ca="1">(WEEKDAY(B33)=1)*SUM(OFFSET(H33,,,-MIN(ROWS($3:33),7)))</f>
        <v>0</v>
      </c>
      <c r="M33" s="64">
        <f t="shared" ca="1" si="5"/>
        <v>0</v>
      </c>
      <c r="N33" s="65">
        <f t="shared" ca="1" si="6"/>
        <v>0</v>
      </c>
      <c r="O33" s="70">
        <f t="shared" ca="1" si="7"/>
        <v>0</v>
      </c>
      <c r="P33" s="131"/>
    </row>
    <row r="34" spans="1:16" ht="15" x14ac:dyDescent="0.25">
      <c r="A34" s="197"/>
      <c r="B34" s="151">
        <f t="shared" si="1"/>
        <v>43650</v>
      </c>
      <c r="C34" s="156"/>
      <c r="D34" s="178"/>
      <c r="E34" s="179"/>
      <c r="F34" s="179"/>
      <c r="G34" s="180"/>
      <c r="H34" s="153">
        <f t="shared" si="2"/>
        <v>0</v>
      </c>
      <c r="I34" s="154">
        <f t="shared" si="0"/>
        <v>0</v>
      </c>
      <c r="J34" s="155">
        <f t="shared" si="3"/>
        <v>0</v>
      </c>
      <c r="K34" s="150">
        <f t="shared" ca="1" si="4"/>
        <v>0</v>
      </c>
      <c r="L34" s="69">
        <f ca="1">(WEEKDAY(B34)=1)*SUM(OFFSET(H34,,,-MIN(ROWS($3:34),7)))</f>
        <v>0</v>
      </c>
      <c r="M34" s="64">
        <f t="shared" ca="1" si="5"/>
        <v>0</v>
      </c>
      <c r="N34" s="65">
        <f t="shared" ca="1" si="6"/>
        <v>0</v>
      </c>
      <c r="O34" s="70">
        <f t="shared" ca="1" si="7"/>
        <v>0</v>
      </c>
      <c r="P34" s="131"/>
    </row>
    <row r="35" spans="1:16" ht="15" x14ac:dyDescent="0.25">
      <c r="A35" s="197"/>
      <c r="B35" s="151">
        <f t="shared" si="1"/>
        <v>43651</v>
      </c>
      <c r="C35" s="156"/>
      <c r="D35" s="178"/>
      <c r="E35" s="179"/>
      <c r="F35" s="179"/>
      <c r="G35" s="180"/>
      <c r="H35" s="153">
        <f t="shared" si="2"/>
        <v>0</v>
      </c>
      <c r="I35" s="154">
        <f t="shared" si="0"/>
        <v>0</v>
      </c>
      <c r="J35" s="155">
        <f t="shared" si="3"/>
        <v>0</v>
      </c>
      <c r="K35" s="150">
        <f t="shared" ca="1" si="4"/>
        <v>0</v>
      </c>
      <c r="L35" s="69">
        <f ca="1">(WEEKDAY(B35)=1)*SUM(OFFSET(H35,,,-MIN(ROWS($3:35),7)))</f>
        <v>0</v>
      </c>
      <c r="M35" s="64">
        <f t="shared" ca="1" si="5"/>
        <v>0</v>
      </c>
      <c r="N35" s="65">
        <f t="shared" ca="1" si="6"/>
        <v>0</v>
      </c>
      <c r="O35" s="70">
        <f t="shared" ca="1" si="7"/>
        <v>0</v>
      </c>
      <c r="P35" s="131"/>
    </row>
    <row r="36" spans="1:16" ht="15.75" thickBot="1" x14ac:dyDescent="0.3">
      <c r="A36" s="197"/>
      <c r="B36" s="151">
        <f t="shared" si="1"/>
        <v>43652</v>
      </c>
      <c r="C36" s="156"/>
      <c r="D36" s="178"/>
      <c r="E36" s="179"/>
      <c r="F36" s="179"/>
      <c r="G36" s="180"/>
      <c r="H36" s="157">
        <f t="shared" si="2"/>
        <v>0</v>
      </c>
      <c r="I36" s="158">
        <f t="shared" si="0"/>
        <v>0</v>
      </c>
      <c r="J36" s="159">
        <f t="shared" si="3"/>
        <v>0</v>
      </c>
      <c r="K36" s="160">
        <f t="shared" ca="1" si="4"/>
        <v>0</v>
      </c>
      <c r="L36" s="75">
        <f ca="1">(WEEKDAY(B36)=1)*SUM(OFFSET(H36,,,-MIN(ROWS($3:36),7)))</f>
        <v>0</v>
      </c>
      <c r="M36" s="76">
        <f t="shared" ca="1" si="5"/>
        <v>0</v>
      </c>
      <c r="N36" s="77">
        <f t="shared" ca="1" si="6"/>
        <v>0</v>
      </c>
      <c r="O36" s="95">
        <f t="shared" ca="1" si="7"/>
        <v>0</v>
      </c>
      <c r="P36" s="130" t="str">
        <f>IF(H36&lt;&gt;0,"ASTREINTE","")</f>
        <v/>
      </c>
    </row>
    <row r="37" spans="1:16" ht="16.5" thickTop="1" thickBot="1" x14ac:dyDescent="0.3">
      <c r="A37" s="197"/>
      <c r="B37" s="185">
        <f t="shared" si="1"/>
        <v>43653</v>
      </c>
      <c r="C37" s="156"/>
      <c r="D37" s="178"/>
      <c r="E37" s="179"/>
      <c r="F37" s="179"/>
      <c r="G37" s="180"/>
      <c r="H37" s="205">
        <f t="shared" si="2"/>
        <v>0</v>
      </c>
      <c r="I37" s="206">
        <f t="shared" si="0"/>
        <v>0</v>
      </c>
      <c r="J37" s="207">
        <f t="shared" si="3"/>
        <v>0</v>
      </c>
      <c r="K37" s="209">
        <f t="shared" ca="1" si="4"/>
        <v>0</v>
      </c>
      <c r="L37" s="82">
        <f ca="1">(WEEKDAY(B37)=1)*SUM(OFFSET(H37,,,-MIN(ROWS($3:37),7)))</f>
        <v>0</v>
      </c>
      <c r="M37" s="83">
        <f t="shared" ca="1" si="5"/>
        <v>0</v>
      </c>
      <c r="N37" s="84">
        <f t="shared" ca="1" si="6"/>
        <v>0</v>
      </c>
      <c r="O37" s="85">
        <f t="shared" ca="1" si="7"/>
        <v>0</v>
      </c>
      <c r="P37" s="130" t="str">
        <f>IF(H37&lt;&gt;0,"ASTREINTE","")</f>
        <v/>
      </c>
    </row>
    <row r="38" spans="1:16" ht="16.5" thickTop="1" thickBot="1" x14ac:dyDescent="0.3">
      <c r="A38" s="197"/>
      <c r="B38" s="198" t="s">
        <v>12</v>
      </c>
      <c r="C38" s="96"/>
      <c r="D38" s="96"/>
      <c r="E38" s="96"/>
      <c r="F38" s="96"/>
      <c r="G38" s="96"/>
      <c r="H38" s="97">
        <f t="shared" ref="H38:O38" si="8">SUM(H3:H37)</f>
        <v>5.1979166666666661</v>
      </c>
      <c r="I38" s="97">
        <f t="shared" si="8"/>
        <v>5.1944444444444438</v>
      </c>
      <c r="J38" s="137">
        <f t="shared" si="8"/>
        <v>3.4722222222220989E-3</v>
      </c>
      <c r="K38" s="138">
        <f ca="1">SUMIFS(K3:K37,C3:C37,"")</f>
        <v>0.33333333333333315</v>
      </c>
      <c r="L38" s="98">
        <f ca="1">SUM(L3:L37)</f>
        <v>5.1979166666666661</v>
      </c>
      <c r="M38" s="98">
        <f t="shared" ca="1" si="8"/>
        <v>4.3506944444444446</v>
      </c>
      <c r="N38" s="98">
        <f t="shared" ca="1" si="8"/>
        <v>0.41319444444444486</v>
      </c>
      <c r="O38" s="99">
        <f t="shared" ca="1" si="8"/>
        <v>0.43402777777777701</v>
      </c>
      <c r="P38" s="199"/>
    </row>
    <row r="39" spans="1:16" ht="14.25" thickTop="1" thickBot="1" x14ac:dyDescent="0.3">
      <c r="A39" s="200"/>
      <c r="B39" s="201"/>
      <c r="C39" s="201"/>
      <c r="D39" s="201"/>
      <c r="E39" s="201"/>
      <c r="F39" s="201"/>
      <c r="G39" s="201"/>
      <c r="H39" s="201"/>
      <c r="I39" s="201"/>
      <c r="J39" s="201"/>
      <c r="K39" s="202"/>
      <c r="L39" s="201"/>
      <c r="M39" s="201"/>
      <c r="N39" s="201"/>
      <c r="O39" s="201"/>
    </row>
    <row r="40" spans="1:16" ht="17.25" thickTop="1" thickBot="1" x14ac:dyDescent="0.3">
      <c r="A40" s="200"/>
      <c r="B40" s="11" t="s">
        <v>13</v>
      </c>
      <c r="C40" s="24"/>
      <c r="D40" s="203"/>
      <c r="E40" s="203"/>
      <c r="F40" s="203"/>
      <c r="G40" s="203"/>
      <c r="H40" s="12">
        <f>H38</f>
        <v>5.1979166666666661</v>
      </c>
      <c r="I40" s="232">
        <f>SUM(I38:J38)</f>
        <v>5.1979166666666661</v>
      </c>
      <c r="J40" s="233"/>
      <c r="K40" s="202"/>
      <c r="L40" s="12">
        <f ca="1">L38</f>
        <v>5.1979166666666661</v>
      </c>
      <c r="M40" s="232">
        <f ca="1">SUM(M38:O38)</f>
        <v>5.1979166666666661</v>
      </c>
      <c r="N40" s="234"/>
      <c r="O40" s="235"/>
    </row>
    <row r="41" spans="1:16" ht="13.5" thickTop="1" x14ac:dyDescent="0.25">
      <c r="K41" s="202"/>
    </row>
    <row r="54" spans="1:16" ht="9" customHeight="1" x14ac:dyDescent="0.25"/>
    <row r="55" spans="1:16" hidden="1" x14ac:dyDescent="0.25"/>
    <row r="56" spans="1:16" s="9" customFormat="1" ht="54.75" customHeight="1" x14ac:dyDescent="0.25">
      <c r="A56" s="20"/>
      <c r="B56" s="247" t="str">
        <f ca="1">A3</f>
        <v>BRICE</v>
      </c>
      <c r="C56" s="247"/>
      <c r="D56" s="247"/>
      <c r="E56" s="247"/>
      <c r="F56" s="247"/>
      <c r="G56" s="247"/>
      <c r="H56" s="247"/>
    </row>
    <row r="57" spans="1:16" s="9" customFormat="1" ht="58.5" customHeight="1" thickBot="1" x14ac:dyDescent="0.3">
      <c r="A57" s="20"/>
      <c r="B57" s="247"/>
      <c r="C57" s="247"/>
      <c r="D57" s="247"/>
      <c r="E57" s="247"/>
      <c r="F57" s="247"/>
      <c r="G57" s="247"/>
      <c r="H57" s="247"/>
    </row>
    <row r="58" spans="1:16" s="9" customFormat="1" ht="46.5" thickTop="1" thickBot="1" x14ac:dyDescent="0.3">
      <c r="A58" s="20"/>
      <c r="B58" s="39" t="s">
        <v>0</v>
      </c>
      <c r="C58" s="40" t="s">
        <v>1</v>
      </c>
      <c r="D58" s="41" t="s">
        <v>34</v>
      </c>
      <c r="E58" s="42" t="s">
        <v>35</v>
      </c>
      <c r="F58" s="42" t="s">
        <v>36</v>
      </c>
      <c r="G58" s="49" t="s">
        <v>37</v>
      </c>
      <c r="H58" s="50" t="s">
        <v>2</v>
      </c>
      <c r="I58" s="47" t="str">
        <f>"Dont
H Jour
("&amp;TEXT(HJ,"hh")&amp;" à "&amp;TEXT(HN,"hh")&amp;")"</f>
        <v>Dont
H Jour
(07 à 20)</v>
      </c>
      <c r="J58" s="43" t="str">
        <f>"Dont
H Nuit
("&amp;TEXT(HN,"hh")&amp;" à "&amp;TEXT(HJ,"hh")&amp;")"</f>
        <v>Dont
H Nuit
(20 à 07)</v>
      </c>
      <c r="K58" s="48" t="s">
        <v>3</v>
      </c>
      <c r="L58" s="46" t="s">
        <v>4</v>
      </c>
      <c r="M58" s="41" t="s">
        <v>57</v>
      </c>
      <c r="N58" s="42" t="s">
        <v>58</v>
      </c>
      <c r="O58" s="44" t="s">
        <v>59</v>
      </c>
      <c r="P58" s="44" t="s">
        <v>52</v>
      </c>
    </row>
    <row r="59" spans="1:16" s="9" customFormat="1" ht="15.75" thickTop="1" x14ac:dyDescent="0.25">
      <c r="A59" s="20"/>
      <c r="B59" s="142">
        <f>IF(OR(
DAY(EOMONTH(A2,-1))-DAY(DATE(YEAR(A2),MONTH(A2),0)+2-WEEKDAY(DATE(YEAR(A2),MONTH(A2),0)))&lt;3,
DAY(EOMONTH(A2,-1))-DAY(DATE(YEAR(A2),MONTH(A2),0)+2-WEEKDAY(DATE(YEAR(A2),MONTH(A2),0)))&gt;7),
DATE(YEAR(A2),MONTH(A2),0)+2-WEEKDAY(DATE(YEAR(A2),MONTH(A2),0)),
DATE(YEAR(A2),MONTH(A2),0)+2-WEEKDAY(DATE(YEAR(A2),MONTH(A2),0))+7)</f>
        <v>43619</v>
      </c>
      <c r="C59" s="143"/>
      <c r="D59" s="144">
        <f t="shared" ref="D59:G60" si="9">D3</f>
        <v>0.33333333333333331</v>
      </c>
      <c r="E59" s="144">
        <f t="shared" si="9"/>
        <v>0.55208333333333337</v>
      </c>
      <c r="F59" s="144">
        <f t="shared" si="9"/>
        <v>0.59375</v>
      </c>
      <c r="G59" s="231">
        <f t="shared" si="9"/>
        <v>0.6875</v>
      </c>
      <c r="H59" s="147">
        <f>MAX(MOD(($E59+$G59-$D59-$F59),1),C59*HF)</f>
        <v>0.31250000000000022</v>
      </c>
      <c r="I59" s="148">
        <f t="shared" ref="I59:I65" si="10">$H59-$J59</f>
        <v>0.31250000000000022</v>
      </c>
      <c r="J59" s="149">
        <f>($D59&lt;&gt;"")*(MAX(0,MIN($E59,HJ)-IF($E59&gt;$D59,$D59,MIN(0,$D59-HJ)))+MAX(0,1-MAX(HN,$D59)-IF($E59&gt;$D59,1-$E59,MIN(0,HN-$E59))))
+($F59&lt;&gt;"")*(MAX(0,MIN($G59,HJ)-IF($G59&gt;$F59,$F59,MIN(0,$F59-HJ)))+MAX(0,1-MAX(HN,$F59)-IF($G59&gt;$F59,1-$G59,MIN(0,HN-$G59))))</f>
        <v>0</v>
      </c>
      <c r="K59" s="150">
        <f ca="1">MAX(COUNTIF(Fer,B59)*($E59&lt;$D59)*($E59-MIN(0,$D59))
+COUNTIF(Fer,B59)*($F59&lt;$E59)*($G59-$F59)
+COUNTIF(Fer,B59)*($F59&gt;$E59)*($G59&lt;$F59)*($G59-MIN($F59,0))
+COUNTIF(Fer,B59)*($E59&gt;$D59)*(MIN($E59,1)-$D59)
+COUNTIF(Fer,B59)*($E59&lt;$D59)*(MAX($E59,1)-$D59)
+COUNTIF(Fer,B59)*($G59&gt;$F59)*($F59&gt;$E59)*(MIN($G59,1)-$F59)
+COUNTIF(Fer,B59)*($G59&lt;$F59)*($F59&gt;$E59)*(MAX($G59,1)-$F59),
(WEEKDAY(B59)=1)*H59,C59*HF)</f>
        <v>0</v>
      </c>
      <c r="L59" s="63">
        <f ca="1">(WEEKDAY(B59)=1)*SUM(OFFSET(H59,,,-MIN(ROWS($3:59),7)))</f>
        <v>0</v>
      </c>
      <c r="M59" s="64">
        <f ca="1">(WEEKDAY(B59)=1)*MIN(HS_1,L59)</f>
        <v>0</v>
      </c>
      <c r="N59" s="65">
        <f ca="1">(WEEKDAY(B59)=1)*MIN(HS_2-HS_1,L59-M59)</f>
        <v>0</v>
      </c>
      <c r="O59" s="66">
        <f ca="1">(WEEKDAY(B59)=1)*L59-M59-N59</f>
        <v>0</v>
      </c>
      <c r="P59" s="127"/>
    </row>
    <row r="60" spans="1:16" s="9" customFormat="1" ht="15" x14ac:dyDescent="0.25">
      <c r="A60" s="20"/>
      <c r="B60" s="151">
        <f t="shared" ref="B60:B65" si="11">B59+1</f>
        <v>43620</v>
      </c>
      <c r="C60" s="152"/>
      <c r="D60" s="144">
        <f t="shared" si="9"/>
        <v>0.33680555555555558</v>
      </c>
      <c r="E60" s="144">
        <f t="shared" si="9"/>
        <v>0.52083333333333337</v>
      </c>
      <c r="F60" s="144">
        <f t="shared" si="9"/>
        <v>0.5625</v>
      </c>
      <c r="G60" s="213">
        <f t="shared" si="9"/>
        <v>0.67708333333333337</v>
      </c>
      <c r="H60" s="153">
        <f t="shared" ref="H60:H65" si="12">MAX(MOD(($E60+$G60-$D60-$F60),1),C60*HF)</f>
        <v>0.29861111111111116</v>
      </c>
      <c r="I60" s="154">
        <f t="shared" si="10"/>
        <v>0.29861111111111116</v>
      </c>
      <c r="J60" s="155">
        <f t="shared" ref="J60:J63" si="13">($D60&lt;&gt;"")*(MAX(0,MIN($E60,HJ)-IF($E60&gt;$D60,$D60,MIN(0,$D60-HJ)))+MAX(0,1-MAX(HN,$D60)-IF($E60&gt;$D60,1-$E60,MIN(0,HN-$E60))))
+($F60&lt;&gt;"")*(MAX(0,MIN($G60,HJ)-IF($G60&gt;$F60,$F60,MIN(0,$F60-HJ)))+MAX(0,1-MAX(HN,$F60)-IF($G60&gt;$F60,1-$G60,MIN(0,HN-$G60))))</f>
        <v>0</v>
      </c>
      <c r="K60" s="150">
        <f t="shared" ref="K60:K65" ca="1" si="14">MAX(COUNTIF(Fer,B60)*($E60&lt;$D60)*($E60-MIN(0,$D60))
+COUNTIF(Fer,B60)*($F60&lt;$E60)*($G60-$F60)
+COUNTIF(Fer,B60)*($F60&gt;$E60)*($G60&lt;$F60)*($G60-MIN($F60,0))
+COUNTIF(Fer,B60)*($E60&gt;$D60)*(MIN($E60,1)-$D60)
+COUNTIF(Fer,B60)*($E60&lt;$D60)*(MAX($E60,1)-$D60)
+COUNTIF(Fer,B60)*($G60&gt;$F60)*($F60&gt;$E60)*(MIN($G60,1)-$F60)
+COUNTIF(Fer,B60)*($G60&lt;$F60)*($F60&gt;$E60)*(MAX($G60,1)-$F60),
(WEEKDAY(B60)=1)*H60,C60*HF)</f>
        <v>0</v>
      </c>
      <c r="L60" s="69">
        <f ca="1">(WEEKDAY(B60)=1)*SUM(OFFSET(H60,,,-MIN(ROWS($3:60),7)))</f>
        <v>0</v>
      </c>
      <c r="M60" s="64">
        <f t="shared" ref="M60:M65" ca="1" si="15">(WEEKDAY(B60)=1)*MIN(HS_1,L60)</f>
        <v>0</v>
      </c>
      <c r="N60" s="65">
        <f t="shared" ref="N60:N65" ca="1" si="16">(WEEKDAY(B60)=1)*MIN(HS_2-HS_1,L60-M60)</f>
        <v>0</v>
      </c>
      <c r="O60" s="70">
        <f t="shared" ref="O60:O65" ca="1" si="17">(WEEKDAY(B60)=1)*L60-M60-N60</f>
        <v>0</v>
      </c>
      <c r="P60" s="128"/>
    </row>
    <row r="61" spans="1:16" s="9" customFormat="1" ht="15" x14ac:dyDescent="0.25">
      <c r="A61" s="20"/>
      <c r="B61" s="151">
        <f t="shared" si="11"/>
        <v>43621</v>
      </c>
      <c r="C61" s="156"/>
      <c r="D61" s="144">
        <f t="shared" ref="D61:G63" si="18">D5</f>
        <v>0.33680555555555558</v>
      </c>
      <c r="E61" s="144">
        <f t="shared" si="18"/>
        <v>0.50347222222222221</v>
      </c>
      <c r="F61" s="144">
        <f t="shared" si="18"/>
        <v>0.56944444444444442</v>
      </c>
      <c r="G61" s="213">
        <f t="shared" si="18"/>
        <v>0.77777777777777779</v>
      </c>
      <c r="H61" s="153">
        <f t="shared" si="12"/>
        <v>0.375</v>
      </c>
      <c r="I61" s="154">
        <f t="shared" si="10"/>
        <v>0.375</v>
      </c>
      <c r="J61" s="155">
        <f t="shared" si="13"/>
        <v>0</v>
      </c>
      <c r="K61" s="150">
        <f t="shared" ca="1" si="14"/>
        <v>0</v>
      </c>
      <c r="L61" s="69">
        <f ca="1">(WEEKDAY(B61)=1)*SUM(OFFSET(H61,,,-MIN(ROWS($3:61),7)))</f>
        <v>0</v>
      </c>
      <c r="M61" s="64">
        <f t="shared" ca="1" si="15"/>
        <v>0</v>
      </c>
      <c r="N61" s="71">
        <f t="shared" ca="1" si="16"/>
        <v>0</v>
      </c>
      <c r="O61" s="70">
        <f t="shared" ca="1" si="17"/>
        <v>0</v>
      </c>
      <c r="P61" s="128"/>
    </row>
    <row r="62" spans="1:16" s="9" customFormat="1" ht="15" x14ac:dyDescent="0.25">
      <c r="A62" s="20"/>
      <c r="B62" s="151">
        <f t="shared" si="11"/>
        <v>43622</v>
      </c>
      <c r="C62" s="152"/>
      <c r="D62" s="144">
        <f t="shared" si="18"/>
        <v>0.33680555555555558</v>
      </c>
      <c r="E62" s="144">
        <f t="shared" si="18"/>
        <v>0.4826388888888889</v>
      </c>
      <c r="F62" s="144">
        <f t="shared" si="18"/>
        <v>0.55208333333333337</v>
      </c>
      <c r="G62" s="213">
        <f t="shared" si="18"/>
        <v>0.74652777777777779</v>
      </c>
      <c r="H62" s="153">
        <f t="shared" si="12"/>
        <v>0.34027777777777779</v>
      </c>
      <c r="I62" s="154">
        <f t="shared" si="10"/>
        <v>0.34027777777777779</v>
      </c>
      <c r="J62" s="155">
        <f t="shared" si="13"/>
        <v>0</v>
      </c>
      <c r="K62" s="150">
        <f t="shared" ca="1" si="14"/>
        <v>0</v>
      </c>
      <c r="L62" s="69">
        <f ca="1">(WEEKDAY(B62)=1)*SUM(OFFSET(H62,,,-MIN(ROWS($3:62),7)))</f>
        <v>0</v>
      </c>
      <c r="M62" s="64">
        <f t="shared" ca="1" si="15"/>
        <v>0</v>
      </c>
      <c r="N62" s="65">
        <f t="shared" ca="1" si="16"/>
        <v>0</v>
      </c>
      <c r="O62" s="70">
        <f t="shared" ca="1" si="17"/>
        <v>0</v>
      </c>
      <c r="P62" s="128"/>
    </row>
    <row r="63" spans="1:16" s="9" customFormat="1" ht="15" x14ac:dyDescent="0.25">
      <c r="A63" s="20"/>
      <c r="B63" s="151">
        <f t="shared" si="11"/>
        <v>43623</v>
      </c>
      <c r="C63" s="152"/>
      <c r="D63" s="144">
        <f t="shared" si="18"/>
        <v>0.38541666666666669</v>
      </c>
      <c r="E63" s="144">
        <f t="shared" si="18"/>
        <v>0.51736111111111105</v>
      </c>
      <c r="F63" s="144">
        <f t="shared" si="18"/>
        <v>0.55208333333333337</v>
      </c>
      <c r="G63" s="213">
        <f t="shared" si="18"/>
        <v>0.63194444444444442</v>
      </c>
      <c r="H63" s="153">
        <f t="shared" si="12"/>
        <v>0.21180555555555525</v>
      </c>
      <c r="I63" s="154">
        <f t="shared" si="10"/>
        <v>0.21180555555555525</v>
      </c>
      <c r="J63" s="155">
        <f t="shared" si="13"/>
        <v>0</v>
      </c>
      <c r="K63" s="150">
        <f t="shared" ca="1" si="14"/>
        <v>0</v>
      </c>
      <c r="L63" s="69">
        <f ca="1">(WEEKDAY(B63)=1)*SUM(OFFSET(H63,,,-MIN(ROWS($3:63),7)))</f>
        <v>0</v>
      </c>
      <c r="M63" s="64">
        <f t="shared" ca="1" si="15"/>
        <v>0</v>
      </c>
      <c r="N63" s="65">
        <f t="shared" ca="1" si="16"/>
        <v>0</v>
      </c>
      <c r="O63" s="70">
        <f t="shared" ca="1" si="17"/>
        <v>0</v>
      </c>
      <c r="P63" s="128"/>
    </row>
    <row r="64" spans="1:16" s="9" customFormat="1" ht="15.75" thickBot="1" x14ac:dyDescent="0.3">
      <c r="A64" s="20"/>
      <c r="B64" s="151">
        <f t="shared" si="11"/>
        <v>43624</v>
      </c>
      <c r="C64" s="152"/>
      <c r="D64" s="144"/>
      <c r="E64" s="144"/>
      <c r="F64" s="144"/>
      <c r="G64" s="213"/>
      <c r="H64" s="157">
        <f t="shared" si="12"/>
        <v>0</v>
      </c>
      <c r="I64" s="158">
        <f t="shared" si="10"/>
        <v>0</v>
      </c>
      <c r="J64" s="159"/>
      <c r="K64" s="160">
        <f t="shared" ca="1" si="14"/>
        <v>0</v>
      </c>
      <c r="L64" s="75">
        <f ca="1">(WEEKDAY(B64)=1)*SUM(OFFSET(H64,,,-MIN(ROWS($3:64),7)))</f>
        <v>0</v>
      </c>
      <c r="M64" s="76">
        <f t="shared" ca="1" si="15"/>
        <v>0</v>
      </c>
      <c r="N64" s="77">
        <f t="shared" ca="1" si="16"/>
        <v>0</v>
      </c>
      <c r="O64" s="78">
        <f t="shared" ca="1" si="17"/>
        <v>0</v>
      </c>
      <c r="P64" s="129"/>
    </row>
    <row r="65" spans="1:16" s="9" customFormat="1" ht="16.5" thickTop="1" thickBot="1" x14ac:dyDescent="0.3">
      <c r="A65" s="20"/>
      <c r="B65" s="161">
        <f t="shared" si="11"/>
        <v>43625</v>
      </c>
      <c r="C65" s="162"/>
      <c r="D65" s="229"/>
      <c r="E65" s="171"/>
      <c r="F65" s="171"/>
      <c r="G65" s="173"/>
      <c r="H65" s="230">
        <f t="shared" si="12"/>
        <v>0</v>
      </c>
      <c r="I65" s="206">
        <f t="shared" si="10"/>
        <v>0</v>
      </c>
      <c r="J65" s="207"/>
      <c r="K65" s="208">
        <f t="shared" ca="1" si="14"/>
        <v>0</v>
      </c>
      <c r="L65" s="82">
        <f ca="1">(WEEKDAY(B65)=1)*SUM(OFFSET(H65,,,-MIN(ROWS($3:65),7)))</f>
        <v>1.5381944444444446</v>
      </c>
      <c r="M65" s="83">
        <f t="shared" ca="1" si="15"/>
        <v>1.4583333333333333</v>
      </c>
      <c r="N65" s="84">
        <f t="shared" ca="1" si="16"/>
        <v>7.9861111111111382E-2</v>
      </c>
      <c r="O65" s="85">
        <f t="shared" ca="1" si="17"/>
        <v>0</v>
      </c>
      <c r="P65" s="222"/>
    </row>
    <row r="66" spans="1:16" s="9" customFormat="1" ht="16.5" thickTop="1" thickBot="1" x14ac:dyDescent="0.3">
      <c r="A66" s="20"/>
      <c r="B66" s="223"/>
      <c r="C66" s="224"/>
      <c r="D66" s="225"/>
      <c r="E66" s="225"/>
      <c r="F66" s="225"/>
      <c r="G66" s="225"/>
      <c r="H66" s="226"/>
      <c r="I66" s="226"/>
      <c r="J66" s="226"/>
      <c r="K66" s="226"/>
      <c r="L66" s="227"/>
      <c r="M66" s="227"/>
      <c r="N66" s="227"/>
      <c r="O66" s="227"/>
      <c r="P66" s="228"/>
    </row>
    <row r="67" spans="1:16" s="9" customFormat="1" ht="51.75" customHeight="1" thickTop="1" x14ac:dyDescent="0.2">
      <c r="A67" s="20"/>
      <c r="B67" s="251" t="s">
        <v>61</v>
      </c>
      <c r="C67" s="252"/>
      <c r="D67" s="252"/>
      <c r="E67" s="252"/>
      <c r="F67" s="252"/>
      <c r="G67" s="252"/>
      <c r="H67" s="252"/>
      <c r="I67" s="253"/>
    </row>
    <row r="68" spans="1:16" s="9" customFormat="1" ht="35.25" customHeight="1" thickBot="1" x14ac:dyDescent="0.3">
      <c r="A68" s="20"/>
      <c r="B68" s="248" t="s">
        <v>60</v>
      </c>
      <c r="C68" s="249"/>
      <c r="D68" s="249"/>
      <c r="E68" s="249"/>
      <c r="F68" s="249"/>
      <c r="G68" s="249"/>
      <c r="H68" s="249"/>
      <c r="I68" s="250"/>
    </row>
    <row r="69" spans="1:16" ht="13.5" thickTop="1" x14ac:dyDescent="0.25"/>
    <row r="70" spans="1:16" s="9" customFormat="1" ht="54.75" customHeight="1" x14ac:dyDescent="0.25">
      <c r="A70" s="20"/>
      <c r="B70" s="247" t="str">
        <f ca="1">A3</f>
        <v>BRICE</v>
      </c>
      <c r="C70" s="247"/>
      <c r="D70" s="247"/>
      <c r="E70" s="247"/>
      <c r="F70" s="247"/>
      <c r="G70" s="247"/>
      <c r="H70" s="247"/>
    </row>
    <row r="71" spans="1:16" s="9" customFormat="1" ht="58.5" customHeight="1" thickBot="1" x14ac:dyDescent="0.3">
      <c r="A71" s="20"/>
      <c r="B71" s="247"/>
      <c r="C71" s="247"/>
      <c r="D71" s="247"/>
      <c r="E71" s="247"/>
      <c r="F71" s="247"/>
      <c r="G71" s="247"/>
      <c r="H71" s="247"/>
    </row>
    <row r="72" spans="1:16" s="9" customFormat="1" ht="46.5" thickTop="1" thickBot="1" x14ac:dyDescent="0.3">
      <c r="A72" s="20"/>
      <c r="B72" s="39" t="s">
        <v>0</v>
      </c>
      <c r="C72" s="40" t="s">
        <v>1</v>
      </c>
      <c r="D72" s="41" t="s">
        <v>34</v>
      </c>
      <c r="E72" s="42" t="s">
        <v>35</v>
      </c>
      <c r="F72" s="42" t="s">
        <v>36</v>
      </c>
      <c r="G72" s="49" t="s">
        <v>37</v>
      </c>
      <c r="H72" s="50" t="s">
        <v>2</v>
      </c>
      <c r="I72" s="47" t="str">
        <f>"Dont
H Jour
("&amp;TEXT(HJ,"hh")&amp;" à "&amp;TEXT(HN,"hh")&amp;")"</f>
        <v>Dont
H Jour
(07 à 20)</v>
      </c>
      <c r="J72" s="43" t="str">
        <f>"Dont
H Nuit
("&amp;TEXT(HN,"hh")&amp;" à "&amp;TEXT(HJ,"hh")&amp;")"</f>
        <v>Dont
H Nuit
(20 à 07)</v>
      </c>
      <c r="K72" s="48" t="s">
        <v>3</v>
      </c>
      <c r="L72" s="46" t="s">
        <v>4</v>
      </c>
      <c r="M72" s="41" t="s">
        <v>57</v>
      </c>
      <c r="N72" s="42" t="s">
        <v>58</v>
      </c>
      <c r="O72" s="44" t="s">
        <v>59</v>
      </c>
      <c r="P72" s="44" t="s">
        <v>52</v>
      </c>
    </row>
    <row r="73" spans="1:16" s="9" customFormat="1" ht="15.75" thickTop="1" x14ac:dyDescent="0.25">
      <c r="A73" s="20"/>
      <c r="B73" s="142">
        <v>43626</v>
      </c>
      <c r="C73" s="143">
        <v>1</v>
      </c>
      <c r="D73" s="144">
        <f>D10</f>
        <v>0</v>
      </c>
      <c r="E73" s="144">
        <f t="shared" ref="E73:G73" si="19">E10</f>
        <v>0</v>
      </c>
      <c r="F73" s="144">
        <f t="shared" si="19"/>
        <v>0</v>
      </c>
      <c r="G73" s="144">
        <f t="shared" si="19"/>
        <v>0</v>
      </c>
      <c r="H73" s="147">
        <f>MAX(MOD(($E73+$G73-$D73-$F73),1),C73*HF)</f>
        <v>0.29166666666666669</v>
      </c>
      <c r="I73" s="148">
        <f t="shared" ref="I73:I79" si="20">$H73-$J73</f>
        <v>0.29166666666666669</v>
      </c>
      <c r="J73" s="149"/>
      <c r="K73" s="150">
        <f ca="1">MAX(COUNTIF(Fer,B73)*($E73&lt;$D73)*($E73-MIN(0,$D73))
+COUNTIF(Fer,B73)*($F73&lt;$E73)*($G73-$F73)
+COUNTIF(Fer,B73)*($F73&gt;$E73)*($G73&lt;$F73)*($G73-MIN($F73,0))
+COUNTIF(Fer,B73)*($E73&gt;$D73)*(MIN($E73,1)-$D73)
+COUNTIF(Fer,B73)*($E73&lt;$D73)*(MAX($E73,1)-$D73)
+COUNTIF(Fer,B73)*($G73&gt;$F73)*($F73&gt;$E73)*(MIN($G73,1)-$F73)
+COUNTIF(Fer,B73)*($G73&lt;$F73)*($F73&gt;$E73)*(MAX($G73,1)-$F73),
(WEEKDAY(B73)=1)*H73,C73*HF)</f>
        <v>0.29166666666666669</v>
      </c>
      <c r="L73" s="63">
        <f ca="1">(WEEKDAY(B73)=1)*SUM(OFFSET(H73,,,-MIN(ROWS($3:73),7)))</f>
        <v>0</v>
      </c>
      <c r="M73" s="64">
        <f ca="1">(WEEKDAY(B73)=1)*MIN(HS_1,L73)</f>
        <v>0</v>
      </c>
      <c r="N73" s="65">
        <f ca="1">(WEEKDAY(B73)=1)*MIN(HS_2-HS_1,L73-M73)</f>
        <v>0</v>
      </c>
      <c r="O73" s="66">
        <f ca="1">(WEEKDAY(B73)=1)*L73-M73-N73</f>
        <v>0</v>
      </c>
      <c r="P73" s="127"/>
    </row>
    <row r="74" spans="1:16" s="9" customFormat="1" ht="15" x14ac:dyDescent="0.25">
      <c r="A74" s="20"/>
      <c r="B74" s="151">
        <f t="shared" ref="B74:B79" si="21">B73+1</f>
        <v>43627</v>
      </c>
      <c r="C74" s="152"/>
      <c r="D74" s="144">
        <f t="shared" ref="D74:G79" si="22">D11</f>
        <v>0.32291666666666669</v>
      </c>
      <c r="E74" s="144">
        <f t="shared" si="22"/>
        <v>0.56597222222222221</v>
      </c>
      <c r="F74" s="144">
        <f t="shared" si="22"/>
        <v>0.60763888888888895</v>
      </c>
      <c r="G74" s="144">
        <f t="shared" si="22"/>
        <v>0.82638888888888884</v>
      </c>
      <c r="H74" s="153">
        <f t="shared" ref="H74:H79" si="23">MAX(MOD(($E74+$G74-$D74-$F74),1),C74*HF)</f>
        <v>0.46180555555555547</v>
      </c>
      <c r="I74" s="154">
        <f t="shared" si="20"/>
        <v>0.46180555555555547</v>
      </c>
      <c r="J74" s="155">
        <f t="shared" ref="J74:J77" si="24">($D74&lt;&gt;"")*(MAX(0,MIN($E74,HJ)-IF($E74&gt;$D74,$D74,MIN(0,$D74-HJ)))+MAX(0,1-MAX(HN,$D74)-IF($E74&gt;$D74,1-$E74,MIN(0,HN-$E74))))
+($F74&lt;&gt;"")*(MAX(0,MIN($G74,HJ)-IF($G74&gt;$F74,$F74,MIN(0,$F74-HJ)))+MAX(0,1-MAX(HN,$F74)-IF($G74&gt;$F74,1-$G74,MIN(0,HN-$G74))))</f>
        <v>0</v>
      </c>
      <c r="K74" s="150">
        <f t="shared" ref="K74:K79" ca="1" si="25">MAX(COUNTIF(Fer,B74)*($E74&lt;$D74)*($E74-MIN(0,$D74))
+COUNTIF(Fer,B74)*($F74&lt;$E74)*($G74-$F74)
+COUNTIF(Fer,B74)*($F74&gt;$E74)*($G74&lt;$F74)*($G74-MIN($F74,0))
+COUNTIF(Fer,B74)*($E74&gt;$D74)*(MIN($E74,1)-$D74)
+COUNTIF(Fer,B74)*($E74&lt;$D74)*(MAX($E74,1)-$D74)
+COUNTIF(Fer,B74)*($G74&gt;$F74)*($F74&gt;$E74)*(MIN($G74,1)-$F74)
+COUNTIF(Fer,B74)*($G74&lt;$F74)*($F74&gt;$E74)*(MAX($G74,1)-$F74),
(WEEKDAY(B74)=1)*H74,C74*HF)</f>
        <v>0</v>
      </c>
      <c r="L74" s="69">
        <f ca="1">(WEEKDAY(B74)=1)*SUM(OFFSET(H74,,,-MIN(ROWS($3:74),7)))</f>
        <v>0</v>
      </c>
      <c r="M74" s="64">
        <f t="shared" ref="M74:M79" ca="1" si="26">(WEEKDAY(B74)=1)*MIN(HS_1,L74)</f>
        <v>0</v>
      </c>
      <c r="N74" s="65">
        <f t="shared" ref="N74:N79" ca="1" si="27">(WEEKDAY(B74)=1)*MIN(HS_2-HS_1,L74-M74)</f>
        <v>0</v>
      </c>
      <c r="O74" s="70">
        <f t="shared" ref="O74:O79" ca="1" si="28">(WEEKDAY(B74)=1)*L74-M74-N74</f>
        <v>0</v>
      </c>
      <c r="P74" s="128"/>
    </row>
    <row r="75" spans="1:16" s="9" customFormat="1" ht="15" x14ac:dyDescent="0.25">
      <c r="A75" s="20"/>
      <c r="B75" s="151">
        <f t="shared" si="21"/>
        <v>43628</v>
      </c>
      <c r="C75" s="156"/>
      <c r="D75" s="144">
        <f t="shared" si="22"/>
        <v>0.34722222222222227</v>
      </c>
      <c r="E75" s="144">
        <f t="shared" si="22"/>
        <v>0.5</v>
      </c>
      <c r="F75" s="144">
        <f t="shared" si="22"/>
        <v>0.54166666666666663</v>
      </c>
      <c r="G75" s="144">
        <f t="shared" si="22"/>
        <v>0.65625</v>
      </c>
      <c r="H75" s="153">
        <f t="shared" si="23"/>
        <v>0.26736111111111105</v>
      </c>
      <c r="I75" s="154">
        <f t="shared" si="20"/>
        <v>0.26736111111111105</v>
      </c>
      <c r="J75" s="155">
        <f t="shared" si="24"/>
        <v>0</v>
      </c>
      <c r="K75" s="150">
        <f t="shared" ca="1" si="25"/>
        <v>0</v>
      </c>
      <c r="L75" s="69">
        <f ca="1">(WEEKDAY(B75)=1)*SUM(OFFSET(H75,,,-MIN(ROWS($3:75),7)))</f>
        <v>0</v>
      </c>
      <c r="M75" s="64">
        <f t="shared" ca="1" si="26"/>
        <v>0</v>
      </c>
      <c r="N75" s="71">
        <f t="shared" ca="1" si="27"/>
        <v>0</v>
      </c>
      <c r="O75" s="70">
        <f t="shared" ca="1" si="28"/>
        <v>0</v>
      </c>
      <c r="P75" s="128"/>
    </row>
    <row r="76" spans="1:16" s="9" customFormat="1" ht="15" x14ac:dyDescent="0.25">
      <c r="A76" s="20"/>
      <c r="B76" s="151">
        <f t="shared" si="21"/>
        <v>43629</v>
      </c>
      <c r="C76" s="152"/>
      <c r="D76" s="144">
        <f t="shared" si="22"/>
        <v>0.35416666666666669</v>
      </c>
      <c r="E76" s="144">
        <f t="shared" si="22"/>
        <v>0.52083333333333337</v>
      </c>
      <c r="F76" s="144">
        <f t="shared" si="22"/>
        <v>0.54166666666666663</v>
      </c>
      <c r="G76" s="144">
        <f t="shared" si="22"/>
        <v>0.79166666666666663</v>
      </c>
      <c r="H76" s="153">
        <f t="shared" si="23"/>
        <v>0.41666666666666663</v>
      </c>
      <c r="I76" s="154">
        <f t="shared" si="20"/>
        <v>0.41666666666666663</v>
      </c>
      <c r="J76" s="155">
        <f t="shared" si="24"/>
        <v>0</v>
      </c>
      <c r="K76" s="150">
        <f t="shared" ca="1" si="25"/>
        <v>0</v>
      </c>
      <c r="L76" s="69">
        <f ca="1">(WEEKDAY(B76)=1)*SUM(OFFSET(H76,,,-MIN(ROWS($3:76),7)))</f>
        <v>0</v>
      </c>
      <c r="M76" s="64">
        <f t="shared" ca="1" si="26"/>
        <v>0</v>
      </c>
      <c r="N76" s="65">
        <f t="shared" ca="1" si="27"/>
        <v>0</v>
      </c>
      <c r="O76" s="70">
        <f t="shared" ca="1" si="28"/>
        <v>0</v>
      </c>
      <c r="P76" s="128"/>
    </row>
    <row r="77" spans="1:16" s="9" customFormat="1" ht="15" x14ac:dyDescent="0.25">
      <c r="A77" s="20"/>
      <c r="B77" s="151">
        <f t="shared" si="21"/>
        <v>43630</v>
      </c>
      <c r="C77" s="152"/>
      <c r="D77" s="144"/>
      <c r="E77" s="144"/>
      <c r="F77" s="144"/>
      <c r="G77" s="144"/>
      <c r="H77" s="153">
        <f t="shared" si="23"/>
        <v>0</v>
      </c>
      <c r="I77" s="154">
        <f t="shared" si="20"/>
        <v>0</v>
      </c>
      <c r="J77" s="155">
        <f t="shared" si="24"/>
        <v>0</v>
      </c>
      <c r="K77" s="150">
        <f t="shared" ca="1" si="25"/>
        <v>0</v>
      </c>
      <c r="L77" s="69">
        <f ca="1">(WEEKDAY(B77)=1)*SUM(OFFSET(H77,,,-MIN(ROWS($3:77),7)))</f>
        <v>0</v>
      </c>
      <c r="M77" s="64">
        <f t="shared" ca="1" si="26"/>
        <v>0</v>
      </c>
      <c r="N77" s="65">
        <f t="shared" ca="1" si="27"/>
        <v>0</v>
      </c>
      <c r="O77" s="70">
        <f t="shared" ca="1" si="28"/>
        <v>0</v>
      </c>
      <c r="P77" s="128"/>
    </row>
    <row r="78" spans="1:16" s="9" customFormat="1" ht="15.75" thickBot="1" x14ac:dyDescent="0.3">
      <c r="A78" s="20"/>
      <c r="B78" s="151">
        <f t="shared" si="21"/>
        <v>43631</v>
      </c>
      <c r="C78" s="152"/>
      <c r="D78" s="144">
        <f t="shared" si="22"/>
        <v>0.34375</v>
      </c>
      <c r="E78" s="144">
        <f t="shared" si="22"/>
        <v>0.53125</v>
      </c>
      <c r="F78" s="144">
        <f t="shared" si="22"/>
        <v>0.56944444444444442</v>
      </c>
      <c r="G78" s="144">
        <f t="shared" si="22"/>
        <v>0.83680555555555547</v>
      </c>
      <c r="H78" s="157">
        <f t="shared" si="23"/>
        <v>0.45486111111111094</v>
      </c>
      <c r="I78" s="158">
        <f t="shared" si="20"/>
        <v>0.45486111111111094</v>
      </c>
      <c r="J78" s="159"/>
      <c r="K78" s="160">
        <f t="shared" ca="1" si="25"/>
        <v>0</v>
      </c>
      <c r="L78" s="75">
        <f ca="1">(WEEKDAY(B78)=1)*SUM(OFFSET(H78,,,-MIN(ROWS($3:78),7)))</f>
        <v>0</v>
      </c>
      <c r="M78" s="76">
        <f t="shared" ca="1" si="26"/>
        <v>0</v>
      </c>
      <c r="N78" s="77">
        <f t="shared" ca="1" si="27"/>
        <v>0</v>
      </c>
      <c r="O78" s="78">
        <f t="shared" ca="1" si="28"/>
        <v>0</v>
      </c>
      <c r="P78" s="129"/>
    </row>
    <row r="79" spans="1:16" s="9" customFormat="1" ht="16.5" thickTop="1" thickBot="1" x14ac:dyDescent="0.3">
      <c r="A79" s="20"/>
      <c r="B79" s="161">
        <f t="shared" si="21"/>
        <v>43632</v>
      </c>
      <c r="C79" s="162"/>
      <c r="D79" s="144">
        <f t="shared" si="22"/>
        <v>0.38541666666666669</v>
      </c>
      <c r="E79" s="144">
        <f t="shared" si="22"/>
        <v>0.54166666666666663</v>
      </c>
      <c r="F79" s="144">
        <f t="shared" si="22"/>
        <v>0.58333333333333337</v>
      </c>
      <c r="G79" s="144">
        <f t="shared" si="22"/>
        <v>0.76041666666666663</v>
      </c>
      <c r="H79" s="230">
        <f t="shared" si="23"/>
        <v>0.33333333333333315</v>
      </c>
      <c r="I79" s="206">
        <f t="shared" si="20"/>
        <v>0.33333333333333315</v>
      </c>
      <c r="J79" s="207"/>
      <c r="K79" s="208">
        <f t="shared" ca="1" si="25"/>
        <v>0.33333333333333315</v>
      </c>
      <c r="L79" s="82">
        <f ca="1">(WEEKDAY(B79)=1)*SUM(OFFSET(H79,,,-MIN(ROWS($3:79),7)))</f>
        <v>2.2256944444444438</v>
      </c>
      <c r="M79" s="83">
        <f t="shared" ca="1" si="26"/>
        <v>1.4583333333333333</v>
      </c>
      <c r="N79" s="84">
        <f t="shared" ca="1" si="27"/>
        <v>0.33333333333333348</v>
      </c>
      <c r="O79" s="85">
        <f t="shared" ca="1" si="28"/>
        <v>0.43402777777777701</v>
      </c>
      <c r="P79" s="222"/>
    </row>
    <row r="80" spans="1:16" s="9" customFormat="1" ht="16.5" thickTop="1" thickBot="1" x14ac:dyDescent="0.3">
      <c r="A80" s="20"/>
      <c r="B80" s="223"/>
      <c r="C80" s="224"/>
      <c r="D80" s="225"/>
      <c r="E80" s="225"/>
      <c r="F80" s="225"/>
      <c r="G80" s="225"/>
      <c r="H80" s="226"/>
      <c r="I80" s="226"/>
      <c r="J80" s="226"/>
      <c r="K80" s="226"/>
      <c r="L80" s="227"/>
      <c r="M80" s="227"/>
      <c r="N80" s="227"/>
      <c r="O80" s="227"/>
      <c r="P80" s="228"/>
    </row>
    <row r="81" spans="1:9" s="9" customFormat="1" ht="51.75" customHeight="1" thickTop="1" x14ac:dyDescent="0.2">
      <c r="A81" s="20"/>
      <c r="B81" s="251" t="s">
        <v>61</v>
      </c>
      <c r="C81" s="252"/>
      <c r="D81" s="252"/>
      <c r="E81" s="252"/>
      <c r="F81" s="252"/>
      <c r="G81" s="252"/>
      <c r="H81" s="252"/>
      <c r="I81" s="253"/>
    </row>
    <row r="82" spans="1:9" s="9" customFormat="1" ht="35.25" customHeight="1" thickBot="1" x14ac:dyDescent="0.3">
      <c r="A82" s="20"/>
      <c r="B82" s="248" t="s">
        <v>60</v>
      </c>
      <c r="C82" s="249"/>
      <c r="D82" s="249"/>
      <c r="E82" s="249"/>
      <c r="F82" s="249"/>
      <c r="G82" s="249"/>
      <c r="H82" s="249"/>
      <c r="I82" s="250"/>
    </row>
    <row r="83" spans="1:9" ht="13.5" thickTop="1" x14ac:dyDescent="0.25"/>
  </sheetData>
  <mergeCells count="9">
    <mergeCell ref="B81:I81"/>
    <mergeCell ref="B82:I82"/>
    <mergeCell ref="A3:A16"/>
    <mergeCell ref="I40:J40"/>
    <mergeCell ref="M40:O40"/>
    <mergeCell ref="B56:H57"/>
    <mergeCell ref="B67:I67"/>
    <mergeCell ref="B68:I68"/>
    <mergeCell ref="B70:H71"/>
  </mergeCells>
  <conditionalFormatting sqref="B31:K37">
    <cfRule type="expression" dxfId="64" priority="33">
      <formula>MONTH($B$34)&lt;&gt;MONTH($B$22)</formula>
    </cfRule>
  </conditionalFormatting>
  <conditionalFormatting sqref="B3:K37">
    <cfRule type="expression" dxfId="63" priority="34">
      <formula>WEEKDAY($B3)=1</formula>
    </cfRule>
  </conditionalFormatting>
  <conditionalFormatting sqref="C3:C11 C13:C15 C20:C29 C17:C18 C31:C37">
    <cfRule type="expression" dxfId="62" priority="32">
      <formula>AND(COUNTIF(Fer,B3)=0,C3&lt;&gt;"")</formula>
    </cfRule>
  </conditionalFormatting>
  <conditionalFormatting sqref="B3:C15 B17:C29 B31:C37">
    <cfRule type="expression" dxfId="61" priority="31">
      <formula>COUNTIF(Fer,$B3)</formula>
    </cfRule>
  </conditionalFormatting>
  <conditionalFormatting sqref="B3:K15 B17:K29 B31:K37">
    <cfRule type="expression" dxfId="60" priority="30">
      <formula>NOT(MOD(ROW(),2))</formula>
    </cfRule>
  </conditionalFormatting>
  <conditionalFormatting sqref="P3:P37">
    <cfRule type="expression" dxfId="59" priority="29">
      <formula>WEEKDAY($B3)=1</formula>
    </cfRule>
  </conditionalFormatting>
  <conditionalFormatting sqref="A1">
    <cfRule type="expression" dxfId="58" priority="35">
      <formula>WEEKDAY($B1)=1</formula>
    </cfRule>
  </conditionalFormatting>
  <conditionalFormatting sqref="B3:P37">
    <cfRule type="expression" dxfId="57" priority="28">
      <formula>$P3="CONGE"</formula>
    </cfRule>
  </conditionalFormatting>
  <conditionalFormatting sqref="B66:P66 B59:C65 H59:P65">
    <cfRule type="expression" dxfId="56" priority="13">
      <formula>$P59="CONGE"</formula>
    </cfRule>
  </conditionalFormatting>
  <conditionalFormatting sqref="B66:K66 B59:C65 H59:K65">
    <cfRule type="expression" dxfId="55" priority="18">
      <formula>WEEKDAY($B59)=1</formula>
    </cfRule>
  </conditionalFormatting>
  <conditionalFormatting sqref="C59:C66">
    <cfRule type="expression" dxfId="54" priority="17">
      <formula>AND(COUNTIF(Fer,B59)=0,C59&lt;&gt;"")</formula>
    </cfRule>
  </conditionalFormatting>
  <conditionalFormatting sqref="B59:C66">
    <cfRule type="expression" dxfId="53" priority="16">
      <formula>COUNTIF(Fer,$B59)</formula>
    </cfRule>
  </conditionalFormatting>
  <conditionalFormatting sqref="B66:K66 B59:C65 H59:K65">
    <cfRule type="expression" dxfId="52" priority="15">
      <formula>NOT(MOD(ROW(),2))</formula>
    </cfRule>
  </conditionalFormatting>
  <conditionalFormatting sqref="P59:P66">
    <cfRule type="expression" dxfId="51" priority="14">
      <formula>WEEKDAY($B59)=1</formula>
    </cfRule>
  </conditionalFormatting>
  <conditionalFormatting sqref="D59:G65">
    <cfRule type="expression" dxfId="50" priority="10">
      <formula>$P59="CONGE"</formula>
    </cfRule>
  </conditionalFormatting>
  <conditionalFormatting sqref="D59:G65">
    <cfRule type="expression" dxfId="49" priority="12">
      <formula>WEEKDAY($B59)=1</formula>
    </cfRule>
  </conditionalFormatting>
  <conditionalFormatting sqref="D59:G65">
    <cfRule type="expression" dxfId="48" priority="11">
      <formula>NOT(MOD(ROW(),2))</formula>
    </cfRule>
  </conditionalFormatting>
  <conditionalFormatting sqref="B80:P80 B73:C79 H73:P79">
    <cfRule type="expression" dxfId="47" priority="4">
      <formula>$P73="CONGE"</formula>
    </cfRule>
  </conditionalFormatting>
  <conditionalFormatting sqref="B80:K80 B73:C79 H73:K79">
    <cfRule type="expression" dxfId="46" priority="9">
      <formula>WEEKDAY($B73)=1</formula>
    </cfRule>
  </conditionalFormatting>
  <conditionalFormatting sqref="C73:C80">
    <cfRule type="expression" dxfId="45" priority="8">
      <formula>AND(COUNTIF(Fer,B73)=0,C73&lt;&gt;"")</formula>
    </cfRule>
  </conditionalFormatting>
  <conditionalFormatting sqref="B73:C80">
    <cfRule type="expression" dxfId="44" priority="7">
      <formula>COUNTIF(Fer,$B73)</formula>
    </cfRule>
  </conditionalFormatting>
  <conditionalFormatting sqref="B80:K80 B73:C79 H73:K79">
    <cfRule type="expression" dxfId="43" priority="6">
      <formula>NOT(MOD(ROW(),2))</formula>
    </cfRule>
  </conditionalFormatting>
  <conditionalFormatting sqref="P73:P80">
    <cfRule type="expression" dxfId="42" priority="5">
      <formula>WEEKDAY($B73)=1</formula>
    </cfRule>
  </conditionalFormatting>
  <conditionalFormatting sqref="D73:G79">
    <cfRule type="expression" dxfId="41" priority="1">
      <formula>$P73="CONGE"</formula>
    </cfRule>
  </conditionalFormatting>
  <conditionalFormatting sqref="D73:G79">
    <cfRule type="expression" dxfId="40" priority="3">
      <formula>WEEKDAY($B73)=1</formula>
    </cfRule>
  </conditionalFormatting>
  <conditionalFormatting sqref="D73:G79">
    <cfRule type="expression" dxfId="39" priority="2">
      <formula>NOT(MOD(ROW(),2))</formula>
    </cfRule>
  </conditionalFormatting>
  <pageMargins left="0.78740157499999996" right="0.78740157499999996" top="0.984251969" bottom="0.984251969" header="0.4921259845" footer="0.4921259845"/>
  <pageSetup paperSize="9" scale="28" orientation="landscape" r:id="rId1"/>
  <headerFooter alignWithMargins="0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>
    <pageSetUpPr fitToPage="1"/>
  </sheetPr>
  <dimension ref="A1:R83"/>
  <sheetViews>
    <sheetView zoomScaleNormal="100" workbookViewId="0">
      <pane xSplit="1" ySplit="2" topLeftCell="B69" activePane="bottomRight" state="frozen"/>
      <selection activeCell="P17" sqref="P17"/>
      <selection pane="topRight" activeCell="P17" sqref="P17"/>
      <selection pane="bottomLeft" activeCell="P17" sqref="P17"/>
      <selection pane="bottomRight" activeCell="B85" sqref="B85"/>
    </sheetView>
  </sheetViews>
  <sheetFormatPr baseColWidth="10" defaultColWidth="11.42578125" defaultRowHeight="12.75" x14ac:dyDescent="0.25"/>
  <cols>
    <col min="1" max="1" width="10.7109375" style="20" bestFit="1" customWidth="1"/>
    <col min="2" max="2" width="18.28515625" style="9" customWidth="1"/>
    <col min="3" max="15" width="11.42578125" style="9" customWidth="1"/>
    <col min="16" max="16" width="11.5703125" style="9" customWidth="1"/>
    <col min="17" max="18" width="9.85546875" style="9" customWidth="1"/>
    <col min="19" max="16384" width="11.42578125" style="9"/>
  </cols>
  <sheetData>
    <row r="1" spans="1:18" ht="39" customHeight="1" thickTop="1" thickBot="1" x14ac:dyDescent="0.3">
      <c r="A1" s="127"/>
      <c r="B1" s="27" t="s">
        <v>31</v>
      </c>
      <c r="C1" s="28" t="s">
        <v>29</v>
      </c>
      <c r="D1" s="111">
        <f ca="1">N38/"1:"</f>
        <v>7.0833333333333481</v>
      </c>
      <c r="E1" s="29"/>
      <c r="F1" s="28" t="s">
        <v>30</v>
      </c>
      <c r="G1" s="112">
        <f ca="1">O38/"1:"</f>
        <v>0</v>
      </c>
      <c r="H1" s="29"/>
      <c r="I1" s="30" t="s">
        <v>32</v>
      </c>
      <c r="J1" s="30"/>
      <c r="K1" s="113">
        <f>J38/"1:"</f>
        <v>0</v>
      </c>
      <c r="L1" s="29"/>
      <c r="M1" s="30" t="s">
        <v>33</v>
      </c>
      <c r="N1" s="31"/>
      <c r="O1" s="114">
        <f ca="1">K38/"1:"</f>
        <v>0</v>
      </c>
    </row>
    <row r="2" spans="1:18" ht="40.5" customHeight="1" thickTop="1" thickBot="1" x14ac:dyDescent="0.3">
      <c r="A2" s="38">
        <v>43617</v>
      </c>
      <c r="B2" s="39" t="s">
        <v>0</v>
      </c>
      <c r="C2" s="40" t="s">
        <v>1</v>
      </c>
      <c r="D2" s="41" t="s">
        <v>34</v>
      </c>
      <c r="E2" s="42" t="s">
        <v>35</v>
      </c>
      <c r="F2" s="42" t="s">
        <v>36</v>
      </c>
      <c r="G2" s="49" t="s">
        <v>37</v>
      </c>
      <c r="H2" s="50" t="s">
        <v>2</v>
      </c>
      <c r="I2" s="47" t="str">
        <f>"Dont
H Jour
("&amp;TEXT(HJ,"hh")&amp;" à "&amp;TEXT(HN,"hh")&amp;")"</f>
        <v>Dont
H Jour
(07 à 20)</v>
      </c>
      <c r="J2" s="43" t="str">
        <f>"Dont
H Nuit
("&amp;TEXT(HN,"hh")&amp;" à "&amp;TEXT(HJ,"hh")&amp;")"</f>
        <v>Dont
H Nuit
(20 à 07)</v>
      </c>
      <c r="K2" s="48" t="s">
        <v>3</v>
      </c>
      <c r="L2" s="46" t="s">
        <v>4</v>
      </c>
      <c r="M2" s="41" t="s">
        <v>5</v>
      </c>
      <c r="N2" s="42" t="s">
        <v>6</v>
      </c>
      <c r="O2" s="44" t="s">
        <v>7</v>
      </c>
      <c r="P2" s="44" t="s">
        <v>52</v>
      </c>
    </row>
    <row r="3" spans="1:18" ht="15.75" thickTop="1" x14ac:dyDescent="0.2">
      <c r="A3" s="236" t="str">
        <f ca="1">MID(CELL("filename",A1),FIND("]",CELL("filename",A1))+1,32)</f>
        <v>THIERRY</v>
      </c>
      <c r="B3" s="142">
        <f>IF(OR(
DAY(EOMONTH(A2,-1))-DAY(DATE(YEAR(A2),MONTH(A2),0)+2-WEEKDAY(DATE(YEAR(A2),MONTH(A2),0)))&lt;3,
DAY(EOMONTH(A2,-1))-DAY(DATE(YEAR(A2),MONTH(A2),0)+2-WEEKDAY(DATE(YEAR(A2),MONTH(A2),0)))&gt;7),
DATE(YEAR(A2),MONTH(A2),0)+2-WEEKDAY(DATE(YEAR(A2),MONTH(A2),0)),
DATE(YEAR(A2),MONTH(A2),0)+2-WEEKDAY(DATE(YEAR(A2),MONTH(A2),0))+7)</f>
        <v>43619</v>
      </c>
      <c r="C3" s="143"/>
      <c r="D3" s="144">
        <v>0.33333333333333331</v>
      </c>
      <c r="E3" s="145">
        <v>0.5625</v>
      </c>
      <c r="F3" s="145">
        <v>0.60416666666666663</v>
      </c>
      <c r="G3" s="146">
        <v>0.71875</v>
      </c>
      <c r="H3" s="147">
        <f>MAX(MOD(($E3+$G3-$D3-$F3),1),C3*HF)</f>
        <v>0.34375000000000011</v>
      </c>
      <c r="I3" s="148">
        <f t="shared" ref="I3:I37" si="0">$H3-$J3</f>
        <v>0.34375000000000011</v>
      </c>
      <c r="J3" s="149">
        <f>($D3&lt;&gt;"")*(MAX(0,MIN($E3,HJ)-IF($E3&gt;$D3,$D3,MIN(0,$D3-HJ)))+MAX(0,1-MAX(HN,$D3)-IF($E3&gt;$D3,1-$E3,MIN(0,HN-$E3))))
+($F3&lt;&gt;"")*(MAX(0,MIN($G3,HJ)-IF($G3&gt;$F3,$F3,MIN(0,$F3-HJ)))+MAX(0,1-MAX(HN,$F3)-IF($G3&gt;$F3,1-$G3,MIN(0,HN-$G3))))</f>
        <v>0</v>
      </c>
      <c r="K3" s="150">
        <f ca="1">MAX(COUNTIF(Fer,B3)*($E3&lt;$D3)*($E3-MIN(0,$D3))
+COUNTIF(Fer,B3)*($F3&lt;$E3)*($G3-$F3)
+COUNTIF(Fer,B3)*($F3&gt;$E3)*($G3&lt;$F3)*($G3-MIN($F3,0))
+COUNTIF(Fer,B3)*($E3&gt;$D3)*(MIN($E3,1)-$D3)
+COUNTIF(Fer,B3)*($E3&lt;$D3)*(MAX($E3,1)-$D3)
+COUNTIF(Fer,B3)*($G3&gt;$F3)*($F3&gt;$E3)*(MIN($G3,1)-$F3)
+COUNTIF(Fer,B3)*($G3&lt;$F3)*($F3&gt;$E3)*(MAX($G3,1)-$F3),
(WEEKDAY(B3)=1)*H3,C3*HF)</f>
        <v>0</v>
      </c>
      <c r="L3" s="63">
        <f ca="1">(WEEKDAY(B3)=1)*SUM(OFFSET(H3,,,-MIN(ROWS($3:3),7)))</f>
        <v>0</v>
      </c>
      <c r="M3" s="64">
        <f ca="1">(WEEKDAY(B3)=1)*MIN(HS_1,L3)</f>
        <v>0</v>
      </c>
      <c r="N3" s="65">
        <f ca="1">(WEEKDAY(B3)=1)*MIN(HS_2-HS_1,L3-M3)</f>
        <v>0</v>
      </c>
      <c r="O3" s="66">
        <f ca="1">(WEEKDAY(B3)=1)*L3-M3-N3</f>
        <v>0</v>
      </c>
      <c r="P3" s="127"/>
      <c r="Q3" s="13" t="s">
        <v>8</v>
      </c>
      <c r="R3" s="14">
        <v>0.29166666666666669</v>
      </c>
    </row>
    <row r="4" spans="1:18" ht="15" x14ac:dyDescent="0.2">
      <c r="A4" s="237"/>
      <c r="B4" s="151">
        <f t="shared" ref="B4:B37" si="1">B3+1</f>
        <v>43620</v>
      </c>
      <c r="C4" s="152"/>
      <c r="D4" s="144">
        <v>0.33333333333333331</v>
      </c>
      <c r="E4" s="145">
        <v>0.54166666666666663</v>
      </c>
      <c r="F4" s="145">
        <v>0.58333333333333337</v>
      </c>
      <c r="G4" s="146">
        <v>0.66666666666666663</v>
      </c>
      <c r="H4" s="153">
        <f t="shared" ref="H4:H37" si="2">MAX(MOD(($E4+$G4-$D4-$F4),1),C4*HF)</f>
        <v>0.29166666666666663</v>
      </c>
      <c r="I4" s="154">
        <f t="shared" si="0"/>
        <v>0.29166666666666663</v>
      </c>
      <c r="J4" s="155">
        <f t="shared" ref="J4:J37" si="3">($D4&lt;&gt;"")*(MAX(0,MIN($E4,HJ)-IF($E4&gt;$D4,$D4,MIN(0,$D4-HJ)))+MAX(0,1-MAX(HN,$D4)-IF($E4&gt;$D4,1-$E4,MIN(0,HN-$E4))))
+($F4&lt;&gt;"")*(MAX(0,MIN($G4,HJ)-IF($G4&gt;$F4,$F4,MIN(0,$F4-HJ)))+MAX(0,1-MAX(HN,$F4)-IF($G4&gt;$F4,1-$G4,MIN(0,HN-$G4))))</f>
        <v>0</v>
      </c>
      <c r="K4" s="150">
        <f t="shared" ref="K4:K37" ca="1" si="4">MAX(COUNTIF(Fer,B4)*($E4&lt;$D4)*($E4-MIN(0,$D4))
+COUNTIF(Fer,B4)*($F4&lt;$E4)*($G4-$F4)
+COUNTIF(Fer,B4)*($F4&gt;$E4)*($G4&lt;$F4)*($G4-MIN($F4,0))
+COUNTIF(Fer,B4)*($E4&gt;$D4)*(MIN($E4,1)-$D4)
+COUNTIF(Fer,B4)*($E4&lt;$D4)*(MAX($E4,1)-$D4)
+COUNTIF(Fer,B4)*($G4&gt;$F4)*($F4&gt;$E4)*(MIN($G4,1)-$F4)
+COUNTIF(Fer,B4)*($G4&lt;$F4)*($F4&gt;$E4)*(MAX($G4,1)-$F4),
(WEEKDAY(B4)=1)*H4,C4*HF)</f>
        <v>0</v>
      </c>
      <c r="L4" s="69">
        <f ca="1">(WEEKDAY(B4)=1)*SUM(OFFSET(H4,,,-MIN(ROWS($3:4),7)))</f>
        <v>0</v>
      </c>
      <c r="M4" s="64">
        <f t="shared" ref="M4:M37" ca="1" si="5">(WEEKDAY(B4)=1)*MIN(HS_1,L4)</f>
        <v>0</v>
      </c>
      <c r="N4" s="65">
        <f t="shared" ref="N4:N37" ca="1" si="6">(WEEKDAY(B4)=1)*MIN(HS_2-HS_1,L4-M4)</f>
        <v>0</v>
      </c>
      <c r="O4" s="70">
        <f t="shared" ref="O4:O37" ca="1" si="7">(WEEKDAY(B4)=1)*L4-M4-N4</f>
        <v>0</v>
      </c>
      <c r="P4" s="128"/>
      <c r="Q4" s="15" t="s">
        <v>9</v>
      </c>
      <c r="R4" s="16">
        <v>0.83333333333333337</v>
      </c>
    </row>
    <row r="5" spans="1:18" ht="15" x14ac:dyDescent="0.2">
      <c r="A5" s="237"/>
      <c r="B5" s="151">
        <f t="shared" si="1"/>
        <v>43621</v>
      </c>
      <c r="C5" s="156"/>
      <c r="D5" s="144">
        <v>0.33333333333333331</v>
      </c>
      <c r="E5" s="145">
        <v>0.52083333333333337</v>
      </c>
      <c r="F5" s="145">
        <v>0.58333333333333337</v>
      </c>
      <c r="G5" s="146">
        <v>0.69791666666666663</v>
      </c>
      <c r="H5" s="153">
        <f t="shared" si="2"/>
        <v>0.30208333333333337</v>
      </c>
      <c r="I5" s="154">
        <f t="shared" si="0"/>
        <v>0.30208333333333337</v>
      </c>
      <c r="J5" s="155">
        <f t="shared" si="3"/>
        <v>0</v>
      </c>
      <c r="K5" s="150">
        <f t="shared" ca="1" si="4"/>
        <v>0</v>
      </c>
      <c r="L5" s="69">
        <f ca="1">(WEEKDAY(B5)=1)*SUM(OFFSET(H5,,,-MIN(ROWS($3:5),7)))</f>
        <v>0</v>
      </c>
      <c r="M5" s="64">
        <f t="shared" ca="1" si="5"/>
        <v>0</v>
      </c>
      <c r="N5" s="71">
        <f t="shared" ca="1" si="6"/>
        <v>0</v>
      </c>
      <c r="O5" s="70">
        <f t="shared" ca="1" si="7"/>
        <v>0</v>
      </c>
      <c r="P5" s="128"/>
      <c r="Q5" s="15" t="s">
        <v>10</v>
      </c>
      <c r="R5" s="17">
        <f>RIGHT(M2,2)/24</f>
        <v>1.4583333333333333</v>
      </c>
    </row>
    <row r="6" spans="1:18" ht="15" x14ac:dyDescent="0.2">
      <c r="A6" s="237"/>
      <c r="B6" s="151">
        <f t="shared" si="1"/>
        <v>43622</v>
      </c>
      <c r="C6" s="152"/>
      <c r="D6" s="144">
        <v>0.34375</v>
      </c>
      <c r="E6" s="145">
        <v>0.52083333333333337</v>
      </c>
      <c r="F6" s="145">
        <v>0.5625</v>
      </c>
      <c r="G6" s="146">
        <v>0.69791666666666663</v>
      </c>
      <c r="H6" s="153">
        <f t="shared" si="2"/>
        <v>0.3125</v>
      </c>
      <c r="I6" s="154">
        <f t="shared" si="0"/>
        <v>0.3125</v>
      </c>
      <c r="J6" s="155">
        <f t="shared" si="3"/>
        <v>0</v>
      </c>
      <c r="K6" s="150">
        <f t="shared" ca="1" si="4"/>
        <v>0</v>
      </c>
      <c r="L6" s="69">
        <f ca="1">(WEEKDAY(B6)=1)*SUM(OFFSET(H6,,,-MIN(ROWS($3:6),7)))</f>
        <v>0</v>
      </c>
      <c r="M6" s="64">
        <f t="shared" ca="1" si="5"/>
        <v>0</v>
      </c>
      <c r="N6" s="65">
        <f t="shared" ca="1" si="6"/>
        <v>0</v>
      </c>
      <c r="O6" s="70">
        <f t="shared" ca="1" si="7"/>
        <v>0</v>
      </c>
      <c r="P6" s="128"/>
      <c r="Q6" s="15" t="s">
        <v>11</v>
      </c>
      <c r="R6" s="17">
        <f>RIGHT(N2,2)/24</f>
        <v>1.7916666666666667</v>
      </c>
    </row>
    <row r="7" spans="1:18" ht="15.75" thickBot="1" x14ac:dyDescent="0.25">
      <c r="A7" s="237"/>
      <c r="B7" s="151">
        <f t="shared" si="1"/>
        <v>43623</v>
      </c>
      <c r="C7" s="152"/>
      <c r="D7" s="144">
        <v>0.33333333333333331</v>
      </c>
      <c r="E7" s="145">
        <v>0.54166666666666663</v>
      </c>
      <c r="F7" s="145">
        <v>0.58333333333333337</v>
      </c>
      <c r="G7" s="146">
        <v>0.64930555555555558</v>
      </c>
      <c r="H7" s="153">
        <f t="shared" si="2"/>
        <v>0.27430555555555569</v>
      </c>
      <c r="I7" s="154">
        <f t="shared" si="0"/>
        <v>0.27430555555555569</v>
      </c>
      <c r="J7" s="155">
        <f t="shared" si="3"/>
        <v>0</v>
      </c>
      <c r="K7" s="150">
        <f t="shared" ca="1" si="4"/>
        <v>0</v>
      </c>
      <c r="L7" s="69">
        <f ca="1">(WEEKDAY(B7)=1)*SUM(OFFSET(H7,,,-MIN(ROWS($3:7),7)))</f>
        <v>0</v>
      </c>
      <c r="M7" s="64">
        <f t="shared" ca="1" si="5"/>
        <v>0</v>
      </c>
      <c r="N7" s="65">
        <f t="shared" ca="1" si="6"/>
        <v>0</v>
      </c>
      <c r="O7" s="70">
        <f t="shared" ca="1" si="7"/>
        <v>0</v>
      </c>
      <c r="P7" s="128"/>
      <c r="Q7" s="18" t="s">
        <v>51</v>
      </c>
      <c r="R7" s="19">
        <v>0.29166666666666669</v>
      </c>
    </row>
    <row r="8" spans="1:18" ht="16.5" thickTop="1" thickBot="1" x14ac:dyDescent="0.25">
      <c r="A8" s="237"/>
      <c r="B8" s="151">
        <f t="shared" si="1"/>
        <v>43624</v>
      </c>
      <c r="C8" s="152"/>
      <c r="D8" s="165"/>
      <c r="E8" s="166"/>
      <c r="F8" s="166"/>
      <c r="G8" s="211"/>
      <c r="H8" s="157">
        <f t="shared" si="2"/>
        <v>0</v>
      </c>
      <c r="I8" s="158">
        <f t="shared" si="0"/>
        <v>0</v>
      </c>
      <c r="J8" s="159">
        <f t="shared" si="3"/>
        <v>0</v>
      </c>
      <c r="K8" s="160">
        <f t="shared" ca="1" si="4"/>
        <v>0</v>
      </c>
      <c r="L8" s="75">
        <f ca="1">(WEEKDAY(B8)=1)*SUM(OFFSET(H8,,,-MIN(ROWS($3:8),7)))</f>
        <v>0</v>
      </c>
      <c r="M8" s="76">
        <f t="shared" ca="1" si="5"/>
        <v>0</v>
      </c>
      <c r="N8" s="77">
        <f t="shared" ca="1" si="6"/>
        <v>0</v>
      </c>
      <c r="O8" s="78">
        <f t="shared" ca="1" si="7"/>
        <v>0</v>
      </c>
      <c r="P8" s="129" t="str">
        <f>IF(H8&lt;&gt;0,"ASTREINTE","")</f>
        <v/>
      </c>
      <c r="Q8" s="10"/>
    </row>
    <row r="9" spans="1:18" ht="16.5" thickTop="1" thickBot="1" x14ac:dyDescent="0.3">
      <c r="A9" s="237"/>
      <c r="B9" s="161">
        <f t="shared" si="1"/>
        <v>43625</v>
      </c>
      <c r="C9" s="162"/>
      <c r="D9" s="171"/>
      <c r="E9" s="172"/>
      <c r="F9" s="172"/>
      <c r="G9" s="212"/>
      <c r="H9" s="210">
        <f t="shared" si="2"/>
        <v>0</v>
      </c>
      <c r="I9" s="206">
        <f t="shared" si="0"/>
        <v>0</v>
      </c>
      <c r="J9" s="207">
        <f t="shared" si="3"/>
        <v>0</v>
      </c>
      <c r="K9" s="208">
        <f t="shared" ca="1" si="4"/>
        <v>0</v>
      </c>
      <c r="L9" s="82">
        <f ca="1">(WEEKDAY(B9)=1)*SUM(OFFSET(H9,,,-MIN(ROWS($3:9),7)))</f>
        <v>1.5243055555555558</v>
      </c>
      <c r="M9" s="83">
        <f t="shared" ca="1" si="5"/>
        <v>1.4583333333333333</v>
      </c>
      <c r="N9" s="84">
        <f t="shared" ca="1" si="6"/>
        <v>6.5972222222222543E-2</v>
      </c>
      <c r="O9" s="85">
        <f t="shared" ca="1" si="7"/>
        <v>0</v>
      </c>
      <c r="P9" s="130" t="str">
        <f>IF(H9&lt;&gt;0,"ASTREINTE","")</f>
        <v/>
      </c>
    </row>
    <row r="10" spans="1:18" ht="15.75" thickTop="1" x14ac:dyDescent="0.25">
      <c r="A10" s="237"/>
      <c r="B10" s="142">
        <f t="shared" si="1"/>
        <v>43626</v>
      </c>
      <c r="C10" s="143">
        <v>1</v>
      </c>
      <c r="D10" s="144"/>
      <c r="E10" s="145"/>
      <c r="F10" s="145"/>
      <c r="G10" s="213"/>
      <c r="H10" s="153">
        <f t="shared" si="2"/>
        <v>0.29166666666666669</v>
      </c>
      <c r="I10" s="154">
        <f t="shared" si="0"/>
        <v>0.29166666666666669</v>
      </c>
      <c r="J10" s="155">
        <f t="shared" si="3"/>
        <v>0</v>
      </c>
      <c r="K10" s="150">
        <f t="shared" ca="1" si="4"/>
        <v>0.29166666666666669</v>
      </c>
      <c r="L10" s="55">
        <f ca="1">(WEEKDAY(B10)=1)*SUM(OFFSET(H10,,,-MIN(ROWS($3:10),7)))</f>
        <v>0</v>
      </c>
      <c r="M10" s="64">
        <f t="shared" ca="1" si="5"/>
        <v>0</v>
      </c>
      <c r="N10" s="65">
        <f t="shared" ca="1" si="6"/>
        <v>0</v>
      </c>
      <c r="O10" s="70">
        <f t="shared" ca="1" si="7"/>
        <v>0</v>
      </c>
      <c r="P10" s="131"/>
    </row>
    <row r="11" spans="1:18" ht="15" x14ac:dyDescent="0.25">
      <c r="A11" s="237"/>
      <c r="B11" s="151">
        <f t="shared" si="1"/>
        <v>43627</v>
      </c>
      <c r="C11" s="152"/>
      <c r="D11" s="165">
        <v>0.33333333333333331</v>
      </c>
      <c r="E11" s="166">
        <v>0.54166666666666663</v>
      </c>
      <c r="F11" s="166">
        <v>0.58333333333333337</v>
      </c>
      <c r="G11" s="167">
        <v>0.66666666666666663</v>
      </c>
      <c r="H11" s="153">
        <f t="shared" si="2"/>
        <v>0.29166666666666663</v>
      </c>
      <c r="I11" s="154">
        <f t="shared" si="0"/>
        <v>0.29166666666666663</v>
      </c>
      <c r="J11" s="155">
        <f t="shared" si="3"/>
        <v>0</v>
      </c>
      <c r="K11" s="150">
        <f t="shared" ca="1" si="4"/>
        <v>0</v>
      </c>
      <c r="L11" s="69">
        <f ca="1">(WEEKDAY(B11)=1)*SUM(OFFSET(H11,,,-MIN(ROWS($3:11),7)))</f>
        <v>0</v>
      </c>
      <c r="M11" s="64">
        <f t="shared" ca="1" si="5"/>
        <v>0</v>
      </c>
      <c r="N11" s="65">
        <f t="shared" ca="1" si="6"/>
        <v>0</v>
      </c>
      <c r="O11" s="70">
        <f t="shared" ca="1" si="7"/>
        <v>0</v>
      </c>
      <c r="P11" s="131"/>
    </row>
    <row r="12" spans="1:18" ht="15" x14ac:dyDescent="0.25">
      <c r="A12" s="237"/>
      <c r="B12" s="151">
        <f t="shared" si="1"/>
        <v>43628</v>
      </c>
      <c r="C12" s="152"/>
      <c r="D12" s="165">
        <v>0.33333333333333331</v>
      </c>
      <c r="E12" s="166">
        <v>0.54166666666666663</v>
      </c>
      <c r="F12" s="166">
        <v>0.58333333333333337</v>
      </c>
      <c r="G12" s="167">
        <v>0.63541666666666663</v>
      </c>
      <c r="H12" s="153">
        <f t="shared" si="2"/>
        <v>0.26041666666666663</v>
      </c>
      <c r="I12" s="154">
        <f t="shared" si="0"/>
        <v>0.26041666666666663</v>
      </c>
      <c r="J12" s="155">
        <f t="shared" si="3"/>
        <v>0</v>
      </c>
      <c r="K12" s="150">
        <f t="shared" ca="1" si="4"/>
        <v>0</v>
      </c>
      <c r="L12" s="69">
        <f ca="1">(WEEKDAY(B12)=1)*SUM(OFFSET(H12,,,-MIN(ROWS($3:12),7)))</f>
        <v>0</v>
      </c>
      <c r="M12" s="64">
        <f t="shared" ca="1" si="5"/>
        <v>0</v>
      </c>
      <c r="N12" s="65">
        <f t="shared" ca="1" si="6"/>
        <v>0</v>
      </c>
      <c r="O12" s="70">
        <f t="shared" ca="1" si="7"/>
        <v>0</v>
      </c>
      <c r="P12" s="131"/>
    </row>
    <row r="13" spans="1:18" ht="15" x14ac:dyDescent="0.25">
      <c r="A13" s="237"/>
      <c r="B13" s="151">
        <f t="shared" si="1"/>
        <v>43629</v>
      </c>
      <c r="C13" s="152"/>
      <c r="D13" s="165">
        <v>0.33333333333333331</v>
      </c>
      <c r="E13" s="166">
        <v>0.5</v>
      </c>
      <c r="F13" s="166">
        <v>0.54166666666666663</v>
      </c>
      <c r="G13" s="167">
        <v>0.70833333333333337</v>
      </c>
      <c r="H13" s="153">
        <f t="shared" si="2"/>
        <v>0.33333333333333359</v>
      </c>
      <c r="I13" s="154">
        <f t="shared" si="0"/>
        <v>0.33333333333333359</v>
      </c>
      <c r="J13" s="155">
        <f t="shared" si="3"/>
        <v>0</v>
      </c>
      <c r="K13" s="150">
        <f t="shared" ca="1" si="4"/>
        <v>0</v>
      </c>
      <c r="L13" s="69">
        <f ca="1">(WEEKDAY(B13)=1)*SUM(OFFSET(H13,,,-MIN(ROWS($3:13),7)))</f>
        <v>0</v>
      </c>
      <c r="M13" s="64">
        <f t="shared" ca="1" si="5"/>
        <v>0</v>
      </c>
      <c r="N13" s="65">
        <f t="shared" ca="1" si="6"/>
        <v>0</v>
      </c>
      <c r="O13" s="70">
        <f t="shared" ca="1" si="7"/>
        <v>0</v>
      </c>
      <c r="P13" s="131"/>
    </row>
    <row r="14" spans="1:18" ht="15" x14ac:dyDescent="0.25">
      <c r="A14" s="237"/>
      <c r="B14" s="151">
        <f t="shared" si="1"/>
        <v>43630</v>
      </c>
      <c r="C14" s="152"/>
      <c r="D14" s="165">
        <v>0.33333333333333331</v>
      </c>
      <c r="E14" s="166">
        <v>0.54166666666666663</v>
      </c>
      <c r="F14" s="166">
        <v>0.58333333333333337</v>
      </c>
      <c r="G14" s="167">
        <v>0.79166666666666663</v>
      </c>
      <c r="H14" s="153">
        <f t="shared" si="2"/>
        <v>0.41666666666666663</v>
      </c>
      <c r="I14" s="154">
        <f t="shared" si="0"/>
        <v>0.41666666666666663</v>
      </c>
      <c r="J14" s="155">
        <f t="shared" si="3"/>
        <v>0</v>
      </c>
      <c r="K14" s="150">
        <f t="shared" ca="1" si="4"/>
        <v>0</v>
      </c>
      <c r="L14" s="69">
        <f ca="1">(WEEKDAY(B14)=1)*SUM(OFFSET(H14,,,-MIN(ROWS($3:14),7)))</f>
        <v>0</v>
      </c>
      <c r="M14" s="64">
        <f t="shared" ca="1" si="5"/>
        <v>0</v>
      </c>
      <c r="N14" s="65">
        <f t="shared" ca="1" si="6"/>
        <v>0</v>
      </c>
      <c r="O14" s="70">
        <f t="shared" ca="1" si="7"/>
        <v>0</v>
      </c>
      <c r="P14" s="131"/>
    </row>
    <row r="15" spans="1:18" ht="15.75" thickBot="1" x14ac:dyDescent="0.3">
      <c r="A15" s="237"/>
      <c r="B15" s="151">
        <f t="shared" si="1"/>
        <v>43631</v>
      </c>
      <c r="C15" s="156"/>
      <c r="D15" s="168"/>
      <c r="E15" s="169"/>
      <c r="F15" s="169"/>
      <c r="G15" s="170"/>
      <c r="H15" s="157">
        <f t="shared" si="2"/>
        <v>0</v>
      </c>
      <c r="I15" s="158">
        <f t="shared" si="0"/>
        <v>0</v>
      </c>
      <c r="J15" s="159">
        <f t="shared" si="3"/>
        <v>0</v>
      </c>
      <c r="K15" s="160">
        <f t="shared" ca="1" si="4"/>
        <v>0</v>
      </c>
      <c r="L15" s="75">
        <f ca="1">(WEEKDAY(B15)=1)*SUM(OFFSET(H15,,,-MIN(ROWS($3:15),7)))</f>
        <v>0</v>
      </c>
      <c r="M15" s="76">
        <f t="shared" ca="1" si="5"/>
        <v>0</v>
      </c>
      <c r="N15" s="77">
        <f t="shared" ca="1" si="6"/>
        <v>0</v>
      </c>
      <c r="O15" s="78">
        <f t="shared" ca="1" si="7"/>
        <v>0</v>
      </c>
      <c r="P15" s="130" t="str">
        <f>IF(H15&lt;&gt;0,"ASTREINTE","")</f>
        <v/>
      </c>
    </row>
    <row r="16" spans="1:18" ht="16.5" thickTop="1" thickBot="1" x14ac:dyDescent="0.3">
      <c r="A16" s="237"/>
      <c r="B16" s="161">
        <f t="shared" si="1"/>
        <v>43632</v>
      </c>
      <c r="C16" s="162"/>
      <c r="D16" s="171"/>
      <c r="E16" s="172"/>
      <c r="F16" s="172"/>
      <c r="G16" s="173"/>
      <c r="H16" s="205">
        <f t="shared" si="2"/>
        <v>0</v>
      </c>
      <c r="I16" s="206">
        <f t="shared" si="0"/>
        <v>0</v>
      </c>
      <c r="J16" s="207">
        <f t="shared" si="3"/>
        <v>0</v>
      </c>
      <c r="K16" s="208">
        <f t="shared" ca="1" si="4"/>
        <v>0</v>
      </c>
      <c r="L16" s="82">
        <f ca="1">(WEEKDAY(B16)=1)*SUM(OFFSET(H16,,,-MIN(ROWS($3:16),7)))</f>
        <v>1.59375</v>
      </c>
      <c r="M16" s="83">
        <f t="shared" ca="1" si="5"/>
        <v>1.4583333333333333</v>
      </c>
      <c r="N16" s="84">
        <f t="shared" ca="1" si="6"/>
        <v>0.13541666666666674</v>
      </c>
      <c r="O16" s="85">
        <f t="shared" ca="1" si="7"/>
        <v>0</v>
      </c>
      <c r="P16" s="130" t="str">
        <f>IF(H16&lt;&gt;0,"ASTREINTE","")</f>
        <v/>
      </c>
    </row>
    <row r="17" spans="1:16" ht="15.75" thickTop="1" x14ac:dyDescent="0.25">
      <c r="A17" s="36"/>
      <c r="B17" s="142">
        <f t="shared" si="1"/>
        <v>43633</v>
      </c>
      <c r="C17" s="174"/>
      <c r="D17" s="175">
        <v>0.375</v>
      </c>
      <c r="E17" s="176">
        <v>0.5</v>
      </c>
      <c r="F17" s="176">
        <v>0.5625</v>
      </c>
      <c r="G17" s="177">
        <v>0.73263888888888884</v>
      </c>
      <c r="H17" s="153">
        <f t="shared" si="2"/>
        <v>0.29513888888888884</v>
      </c>
      <c r="I17" s="154">
        <f t="shared" si="0"/>
        <v>0.29513888888888884</v>
      </c>
      <c r="J17" s="155">
        <f t="shared" si="3"/>
        <v>0</v>
      </c>
      <c r="K17" s="150">
        <f t="shared" ca="1" si="4"/>
        <v>0</v>
      </c>
      <c r="L17" s="55">
        <f ca="1">(WEEKDAY(B17)=1)*SUM(OFFSET(H17,,,-MIN(ROWS($3:17),7)))</f>
        <v>0</v>
      </c>
      <c r="M17" s="64">
        <f t="shared" ca="1" si="5"/>
        <v>0</v>
      </c>
      <c r="N17" s="65">
        <f t="shared" ca="1" si="6"/>
        <v>0</v>
      </c>
      <c r="O17" s="70">
        <f t="shared" ca="1" si="7"/>
        <v>0</v>
      </c>
      <c r="P17" s="131"/>
    </row>
    <row r="18" spans="1:16" ht="15" x14ac:dyDescent="0.25">
      <c r="A18" s="36"/>
      <c r="B18" s="151">
        <f t="shared" si="1"/>
        <v>43634</v>
      </c>
      <c r="C18" s="156"/>
      <c r="D18" s="168">
        <v>0.33333333333333331</v>
      </c>
      <c r="E18" s="169">
        <v>0.5</v>
      </c>
      <c r="F18" s="169">
        <v>0.54166666666666663</v>
      </c>
      <c r="G18" s="170">
        <v>0.77083333333333337</v>
      </c>
      <c r="H18" s="153">
        <f t="shared" si="2"/>
        <v>0.39583333333333359</v>
      </c>
      <c r="I18" s="154">
        <f t="shared" si="0"/>
        <v>0.39583333333333359</v>
      </c>
      <c r="J18" s="155">
        <f t="shared" si="3"/>
        <v>0</v>
      </c>
      <c r="K18" s="150">
        <f t="shared" ca="1" si="4"/>
        <v>0</v>
      </c>
      <c r="L18" s="69">
        <f ca="1">(WEEKDAY(B18)=1)*SUM(OFFSET(H18,,,-MIN(ROWS($3:18),7)))</f>
        <v>0</v>
      </c>
      <c r="M18" s="64">
        <f t="shared" ca="1" si="5"/>
        <v>0</v>
      </c>
      <c r="N18" s="65">
        <f t="shared" ca="1" si="6"/>
        <v>0</v>
      </c>
      <c r="O18" s="70">
        <f t="shared" ca="1" si="7"/>
        <v>0</v>
      </c>
      <c r="P18" s="131"/>
    </row>
    <row r="19" spans="1:16" ht="15" x14ac:dyDescent="0.25">
      <c r="A19" s="36"/>
      <c r="B19" s="151">
        <f t="shared" si="1"/>
        <v>43635</v>
      </c>
      <c r="C19" s="156"/>
      <c r="D19" s="168">
        <v>0.33333333333333331</v>
      </c>
      <c r="E19" s="169">
        <v>0.5</v>
      </c>
      <c r="F19" s="169">
        <v>0.54166666666666663</v>
      </c>
      <c r="G19" s="170">
        <v>0.66666666666666663</v>
      </c>
      <c r="H19" s="153">
        <f t="shared" si="2"/>
        <v>0.29166666666666663</v>
      </c>
      <c r="I19" s="154">
        <f t="shared" si="0"/>
        <v>0.29166666666666663</v>
      </c>
      <c r="J19" s="155">
        <f t="shared" si="3"/>
        <v>0</v>
      </c>
      <c r="K19" s="150">
        <f t="shared" ca="1" si="4"/>
        <v>0</v>
      </c>
      <c r="L19" s="69">
        <f ca="1">(WEEKDAY(B19)=1)*SUM(OFFSET(H19,,,-MIN(ROWS($3:19),7)))</f>
        <v>0</v>
      </c>
      <c r="M19" s="64">
        <f t="shared" ca="1" si="5"/>
        <v>0</v>
      </c>
      <c r="N19" s="65">
        <f t="shared" ca="1" si="6"/>
        <v>0</v>
      </c>
      <c r="O19" s="70">
        <f t="shared" ca="1" si="7"/>
        <v>0</v>
      </c>
      <c r="P19" s="131"/>
    </row>
    <row r="20" spans="1:16" ht="15" x14ac:dyDescent="0.25">
      <c r="A20" s="36"/>
      <c r="B20" s="151">
        <f t="shared" si="1"/>
        <v>43636</v>
      </c>
      <c r="C20" s="156"/>
      <c r="D20" s="168">
        <v>0.2986111111111111</v>
      </c>
      <c r="E20" s="169">
        <v>0.47916666666666669</v>
      </c>
      <c r="F20" s="169">
        <v>0.52083333333333337</v>
      </c>
      <c r="G20" s="170">
        <v>0.57638888888888895</v>
      </c>
      <c r="H20" s="153">
        <f t="shared" si="2"/>
        <v>0.23611111111111105</v>
      </c>
      <c r="I20" s="154">
        <f t="shared" si="0"/>
        <v>0.23611111111111105</v>
      </c>
      <c r="J20" s="155">
        <f t="shared" si="3"/>
        <v>0</v>
      </c>
      <c r="K20" s="150">
        <f t="shared" ca="1" si="4"/>
        <v>0</v>
      </c>
      <c r="L20" s="69">
        <f ca="1">(WEEKDAY(B20)=1)*SUM(OFFSET(H20,,,-MIN(ROWS($3:20),7)))</f>
        <v>0</v>
      </c>
      <c r="M20" s="64">
        <f t="shared" ca="1" si="5"/>
        <v>0</v>
      </c>
      <c r="N20" s="65">
        <f t="shared" ca="1" si="6"/>
        <v>0</v>
      </c>
      <c r="O20" s="70">
        <f t="shared" ca="1" si="7"/>
        <v>0</v>
      </c>
      <c r="P20" s="131"/>
    </row>
    <row r="21" spans="1:16" ht="15" x14ac:dyDescent="0.25">
      <c r="A21" s="36"/>
      <c r="B21" s="151">
        <f t="shared" si="1"/>
        <v>43637</v>
      </c>
      <c r="C21" s="156"/>
      <c r="D21" s="168">
        <v>0.32291666666666669</v>
      </c>
      <c r="E21" s="169">
        <v>0.52083333333333337</v>
      </c>
      <c r="F21" s="169">
        <v>0.54166666666666663</v>
      </c>
      <c r="G21" s="170">
        <v>0.67708333333333337</v>
      </c>
      <c r="H21" s="153">
        <f t="shared" si="2"/>
        <v>0.33333333333333337</v>
      </c>
      <c r="I21" s="154">
        <f t="shared" si="0"/>
        <v>0.33333333333333337</v>
      </c>
      <c r="J21" s="155">
        <f t="shared" si="3"/>
        <v>0</v>
      </c>
      <c r="K21" s="150">
        <f t="shared" ca="1" si="4"/>
        <v>0</v>
      </c>
      <c r="L21" s="69">
        <f ca="1">(WEEKDAY(B21)=1)*SUM(OFFSET(H21,,,-MIN(ROWS($3:21),7)))</f>
        <v>0</v>
      </c>
      <c r="M21" s="64">
        <f t="shared" ca="1" si="5"/>
        <v>0</v>
      </c>
      <c r="N21" s="65">
        <f t="shared" ca="1" si="6"/>
        <v>0</v>
      </c>
      <c r="O21" s="70">
        <f t="shared" ca="1" si="7"/>
        <v>0</v>
      </c>
      <c r="P21" s="131"/>
    </row>
    <row r="22" spans="1:16" ht="15.75" thickBot="1" x14ac:dyDescent="0.3">
      <c r="A22" s="36"/>
      <c r="B22" s="151">
        <f t="shared" si="1"/>
        <v>43638</v>
      </c>
      <c r="C22" s="156"/>
      <c r="D22" s="168"/>
      <c r="E22" s="169"/>
      <c r="F22" s="169"/>
      <c r="G22" s="170"/>
      <c r="H22" s="157">
        <f t="shared" si="2"/>
        <v>0</v>
      </c>
      <c r="I22" s="158">
        <f t="shared" si="0"/>
        <v>0</v>
      </c>
      <c r="J22" s="159">
        <f t="shared" si="3"/>
        <v>0</v>
      </c>
      <c r="K22" s="160">
        <f t="shared" ca="1" si="4"/>
        <v>0</v>
      </c>
      <c r="L22" s="75">
        <f ca="1">(WEEKDAY(B22)=1)*SUM(OFFSET(H22,,,-MIN(ROWS($3:22),7)))</f>
        <v>0</v>
      </c>
      <c r="M22" s="76">
        <f t="shared" ca="1" si="5"/>
        <v>0</v>
      </c>
      <c r="N22" s="77">
        <f t="shared" ca="1" si="6"/>
        <v>0</v>
      </c>
      <c r="O22" s="78">
        <f t="shared" ca="1" si="7"/>
        <v>0</v>
      </c>
      <c r="P22" s="130" t="str">
        <f>IF(H22&lt;&gt;0,"ASTREINTE","")</f>
        <v/>
      </c>
    </row>
    <row r="23" spans="1:16" ht="16.5" thickTop="1" thickBot="1" x14ac:dyDescent="0.3">
      <c r="A23" s="36"/>
      <c r="B23" s="161">
        <f t="shared" si="1"/>
        <v>43639</v>
      </c>
      <c r="C23" s="162"/>
      <c r="D23" s="163"/>
      <c r="E23" s="164"/>
      <c r="F23" s="164"/>
      <c r="G23" s="181"/>
      <c r="H23" s="205">
        <f t="shared" si="2"/>
        <v>0</v>
      </c>
      <c r="I23" s="206">
        <f t="shared" si="0"/>
        <v>0</v>
      </c>
      <c r="J23" s="207">
        <f t="shared" si="3"/>
        <v>0</v>
      </c>
      <c r="K23" s="209">
        <f t="shared" ca="1" si="4"/>
        <v>0</v>
      </c>
      <c r="L23" s="82">
        <f ca="1">(WEEKDAY(B23)=1)*SUM(OFFSET(H23,,,-MIN(ROWS($3:23),7)))</f>
        <v>1.5520833333333335</v>
      </c>
      <c r="M23" s="83">
        <f t="shared" ca="1" si="5"/>
        <v>1.4583333333333333</v>
      </c>
      <c r="N23" s="84">
        <f t="shared" ca="1" si="6"/>
        <v>9.3750000000000222E-2</v>
      </c>
      <c r="O23" s="85">
        <f t="shared" ca="1" si="7"/>
        <v>0</v>
      </c>
      <c r="P23" s="130" t="str">
        <f>IF(H23&lt;&gt;0,"ASTREINTE","")</f>
        <v/>
      </c>
    </row>
    <row r="24" spans="1:16" ht="15.75" thickTop="1" x14ac:dyDescent="0.25">
      <c r="A24" s="36"/>
      <c r="B24" s="142">
        <f t="shared" si="1"/>
        <v>43640</v>
      </c>
      <c r="C24" s="174"/>
      <c r="D24" s="182"/>
      <c r="E24" s="183"/>
      <c r="F24" s="183"/>
      <c r="G24" s="184"/>
      <c r="H24" s="153">
        <f t="shared" si="2"/>
        <v>0</v>
      </c>
      <c r="I24" s="154">
        <f t="shared" si="0"/>
        <v>0</v>
      </c>
      <c r="J24" s="155">
        <f t="shared" si="3"/>
        <v>0</v>
      </c>
      <c r="K24" s="150">
        <f t="shared" ca="1" si="4"/>
        <v>0</v>
      </c>
      <c r="L24" s="55">
        <f ca="1">(WEEKDAY(B24)=1)*SUM(OFFSET(H24,,,-MIN(ROWS($3:24),7)))</f>
        <v>0</v>
      </c>
      <c r="M24" s="64">
        <f t="shared" ca="1" si="5"/>
        <v>0</v>
      </c>
      <c r="N24" s="65">
        <f t="shared" ca="1" si="6"/>
        <v>0</v>
      </c>
      <c r="O24" s="70">
        <f t="shared" ca="1" si="7"/>
        <v>0</v>
      </c>
      <c r="P24" s="131"/>
    </row>
    <row r="25" spans="1:16" ht="15" x14ac:dyDescent="0.25">
      <c r="A25" s="36"/>
      <c r="B25" s="151">
        <f t="shared" si="1"/>
        <v>43641</v>
      </c>
      <c r="C25" s="156"/>
      <c r="D25" s="178"/>
      <c r="E25" s="179"/>
      <c r="F25" s="179"/>
      <c r="G25" s="180"/>
      <c r="H25" s="153">
        <f t="shared" si="2"/>
        <v>0</v>
      </c>
      <c r="I25" s="154">
        <f t="shared" si="0"/>
        <v>0</v>
      </c>
      <c r="J25" s="155">
        <f t="shared" si="3"/>
        <v>0</v>
      </c>
      <c r="K25" s="150">
        <f t="shared" ca="1" si="4"/>
        <v>0</v>
      </c>
      <c r="L25" s="69">
        <f ca="1">(WEEKDAY(B25)=1)*SUM(OFFSET(H25,,,-MIN(ROWS($3:25),7)))</f>
        <v>0</v>
      </c>
      <c r="M25" s="64">
        <f t="shared" ca="1" si="5"/>
        <v>0</v>
      </c>
      <c r="N25" s="65">
        <f t="shared" ca="1" si="6"/>
        <v>0</v>
      </c>
      <c r="O25" s="70">
        <f t="shared" ca="1" si="7"/>
        <v>0</v>
      </c>
      <c r="P25" s="131"/>
    </row>
    <row r="26" spans="1:16" ht="15" x14ac:dyDescent="0.25">
      <c r="A26" s="36"/>
      <c r="B26" s="151">
        <f t="shared" si="1"/>
        <v>43642</v>
      </c>
      <c r="C26" s="156"/>
      <c r="D26" s="178"/>
      <c r="E26" s="179"/>
      <c r="F26" s="179"/>
      <c r="G26" s="180"/>
      <c r="H26" s="153">
        <f t="shared" si="2"/>
        <v>0</v>
      </c>
      <c r="I26" s="154">
        <f t="shared" si="0"/>
        <v>0</v>
      </c>
      <c r="J26" s="155">
        <f t="shared" si="3"/>
        <v>0</v>
      </c>
      <c r="K26" s="150">
        <f t="shared" ca="1" si="4"/>
        <v>0</v>
      </c>
      <c r="L26" s="69">
        <f ca="1">(WEEKDAY(B26)=1)*SUM(OFFSET(H26,,,-MIN(ROWS($3:26),7)))</f>
        <v>0</v>
      </c>
      <c r="M26" s="64">
        <f t="shared" ca="1" si="5"/>
        <v>0</v>
      </c>
      <c r="N26" s="65">
        <f t="shared" ca="1" si="6"/>
        <v>0</v>
      </c>
      <c r="O26" s="70">
        <f t="shared" ca="1" si="7"/>
        <v>0</v>
      </c>
      <c r="P26" s="131"/>
    </row>
    <row r="27" spans="1:16" ht="15" x14ac:dyDescent="0.25">
      <c r="A27" s="36"/>
      <c r="B27" s="151">
        <f t="shared" si="1"/>
        <v>43643</v>
      </c>
      <c r="C27" s="156"/>
      <c r="D27" s="178"/>
      <c r="E27" s="179"/>
      <c r="F27" s="179"/>
      <c r="G27" s="180"/>
      <c r="H27" s="153">
        <f t="shared" si="2"/>
        <v>0</v>
      </c>
      <c r="I27" s="154">
        <f t="shared" si="0"/>
        <v>0</v>
      </c>
      <c r="J27" s="155">
        <f t="shared" si="3"/>
        <v>0</v>
      </c>
      <c r="K27" s="150">
        <f t="shared" ca="1" si="4"/>
        <v>0</v>
      </c>
      <c r="L27" s="69">
        <f ca="1">(WEEKDAY(B27)=1)*SUM(OFFSET(H27,,,-MIN(ROWS($3:27),7)))</f>
        <v>0</v>
      </c>
      <c r="M27" s="64">
        <f t="shared" ca="1" si="5"/>
        <v>0</v>
      </c>
      <c r="N27" s="65">
        <f t="shared" ca="1" si="6"/>
        <v>0</v>
      </c>
      <c r="O27" s="70">
        <f t="shared" ca="1" si="7"/>
        <v>0</v>
      </c>
      <c r="P27" s="131"/>
    </row>
    <row r="28" spans="1:16" ht="15" x14ac:dyDescent="0.25">
      <c r="A28" s="36"/>
      <c r="B28" s="151">
        <f t="shared" si="1"/>
        <v>43644</v>
      </c>
      <c r="C28" s="156"/>
      <c r="D28" s="178"/>
      <c r="E28" s="179"/>
      <c r="F28" s="179"/>
      <c r="G28" s="180"/>
      <c r="H28" s="153">
        <f t="shared" si="2"/>
        <v>0</v>
      </c>
      <c r="I28" s="154">
        <f t="shared" si="0"/>
        <v>0</v>
      </c>
      <c r="J28" s="155">
        <f t="shared" si="3"/>
        <v>0</v>
      </c>
      <c r="K28" s="150">
        <f t="shared" ca="1" si="4"/>
        <v>0</v>
      </c>
      <c r="L28" s="69">
        <f ca="1">(WEEKDAY(B28)=1)*SUM(OFFSET(H28,,,-MIN(ROWS($3:28),7)))</f>
        <v>0</v>
      </c>
      <c r="M28" s="64">
        <f t="shared" ca="1" si="5"/>
        <v>0</v>
      </c>
      <c r="N28" s="65">
        <f t="shared" ca="1" si="6"/>
        <v>0</v>
      </c>
      <c r="O28" s="70">
        <f t="shared" ca="1" si="7"/>
        <v>0</v>
      </c>
      <c r="P28" s="131"/>
    </row>
    <row r="29" spans="1:16" ht="15.75" thickBot="1" x14ac:dyDescent="0.3">
      <c r="A29" s="36"/>
      <c r="B29" s="151">
        <f t="shared" si="1"/>
        <v>43645</v>
      </c>
      <c r="C29" s="156"/>
      <c r="D29" s="178"/>
      <c r="E29" s="179"/>
      <c r="F29" s="179"/>
      <c r="G29" s="180"/>
      <c r="H29" s="157">
        <f t="shared" si="2"/>
        <v>0</v>
      </c>
      <c r="I29" s="158">
        <f t="shared" si="0"/>
        <v>0</v>
      </c>
      <c r="J29" s="159">
        <f t="shared" si="3"/>
        <v>0</v>
      </c>
      <c r="K29" s="160">
        <f t="shared" ca="1" si="4"/>
        <v>0</v>
      </c>
      <c r="L29" s="75">
        <f ca="1">(WEEKDAY(B29)=1)*SUM(OFFSET(H29,,,-MIN(ROWS($3:29),7)))</f>
        <v>0</v>
      </c>
      <c r="M29" s="76">
        <f t="shared" ca="1" si="5"/>
        <v>0</v>
      </c>
      <c r="N29" s="77">
        <f t="shared" ca="1" si="6"/>
        <v>0</v>
      </c>
      <c r="O29" s="78">
        <f t="shared" ca="1" si="7"/>
        <v>0</v>
      </c>
      <c r="P29" s="130" t="str">
        <f>IF(H29&lt;&gt;0,"ASTREINTE","")</f>
        <v/>
      </c>
    </row>
    <row r="30" spans="1:16" ht="16.5" thickTop="1" thickBot="1" x14ac:dyDescent="0.3">
      <c r="A30" s="36"/>
      <c r="B30" s="161">
        <f t="shared" si="1"/>
        <v>43646</v>
      </c>
      <c r="C30" s="162"/>
      <c r="D30" s="163"/>
      <c r="E30" s="164"/>
      <c r="F30" s="164"/>
      <c r="G30" s="181"/>
      <c r="H30" s="205">
        <f t="shared" si="2"/>
        <v>0</v>
      </c>
      <c r="I30" s="206">
        <f t="shared" si="0"/>
        <v>0</v>
      </c>
      <c r="J30" s="207">
        <f t="shared" si="3"/>
        <v>0</v>
      </c>
      <c r="K30" s="209">
        <f t="shared" ca="1" si="4"/>
        <v>0</v>
      </c>
      <c r="L30" s="82">
        <f ca="1">(WEEKDAY(B30)=1)*SUM(OFFSET(H30,,,-MIN(ROWS($3:30),7)))</f>
        <v>0</v>
      </c>
      <c r="M30" s="83">
        <f t="shared" ca="1" si="5"/>
        <v>0</v>
      </c>
      <c r="N30" s="84">
        <f t="shared" ca="1" si="6"/>
        <v>0</v>
      </c>
      <c r="O30" s="85">
        <f t="shared" ca="1" si="7"/>
        <v>0</v>
      </c>
      <c r="P30" s="130" t="str">
        <f>IF(H30&lt;&gt;0,"ASTREINTE","")</f>
        <v/>
      </c>
    </row>
    <row r="31" spans="1:16" ht="15.75" thickTop="1" x14ac:dyDescent="0.25">
      <c r="A31" s="36"/>
      <c r="B31" s="142">
        <f t="shared" si="1"/>
        <v>43647</v>
      </c>
      <c r="C31" s="174"/>
      <c r="D31" s="182"/>
      <c r="E31" s="183"/>
      <c r="F31" s="183"/>
      <c r="G31" s="184"/>
      <c r="H31" s="153">
        <f t="shared" si="2"/>
        <v>0</v>
      </c>
      <c r="I31" s="154">
        <f t="shared" si="0"/>
        <v>0</v>
      </c>
      <c r="J31" s="155">
        <f t="shared" si="3"/>
        <v>0</v>
      </c>
      <c r="K31" s="150">
        <f t="shared" ca="1" si="4"/>
        <v>0</v>
      </c>
      <c r="L31" s="55">
        <f ca="1">(WEEKDAY(B31)=1)*SUM(OFFSET(H31,,,-MIN(ROWS($3:31),7)))</f>
        <v>0</v>
      </c>
      <c r="M31" s="64">
        <f t="shared" ca="1" si="5"/>
        <v>0</v>
      </c>
      <c r="N31" s="65">
        <f t="shared" ca="1" si="6"/>
        <v>0</v>
      </c>
      <c r="O31" s="70">
        <f t="shared" ca="1" si="7"/>
        <v>0</v>
      </c>
      <c r="P31" s="130"/>
    </row>
    <row r="32" spans="1:16" ht="15" x14ac:dyDescent="0.25">
      <c r="A32" s="36"/>
      <c r="B32" s="151">
        <f t="shared" si="1"/>
        <v>43648</v>
      </c>
      <c r="C32" s="156"/>
      <c r="D32" s="178"/>
      <c r="E32" s="179"/>
      <c r="F32" s="179"/>
      <c r="G32" s="180"/>
      <c r="H32" s="153">
        <f t="shared" si="2"/>
        <v>0</v>
      </c>
      <c r="I32" s="154">
        <f t="shared" si="0"/>
        <v>0</v>
      </c>
      <c r="J32" s="155">
        <f t="shared" si="3"/>
        <v>0</v>
      </c>
      <c r="K32" s="150">
        <f t="shared" ca="1" si="4"/>
        <v>0</v>
      </c>
      <c r="L32" s="69">
        <f ca="1">(WEEKDAY(B32)=1)*SUM(OFFSET(H32,,,-MIN(ROWS($3:32),7)))</f>
        <v>0</v>
      </c>
      <c r="M32" s="64">
        <f t="shared" ca="1" si="5"/>
        <v>0</v>
      </c>
      <c r="N32" s="65">
        <f t="shared" ca="1" si="6"/>
        <v>0</v>
      </c>
      <c r="O32" s="70">
        <f t="shared" ca="1" si="7"/>
        <v>0</v>
      </c>
      <c r="P32" s="131"/>
    </row>
    <row r="33" spans="1:16" ht="15" x14ac:dyDescent="0.25">
      <c r="A33" s="36"/>
      <c r="B33" s="151">
        <f t="shared" si="1"/>
        <v>43649</v>
      </c>
      <c r="C33" s="156"/>
      <c r="D33" s="178"/>
      <c r="E33" s="179"/>
      <c r="F33" s="179"/>
      <c r="G33" s="180"/>
      <c r="H33" s="153">
        <f t="shared" si="2"/>
        <v>0</v>
      </c>
      <c r="I33" s="154">
        <f t="shared" si="0"/>
        <v>0</v>
      </c>
      <c r="J33" s="155">
        <f t="shared" si="3"/>
        <v>0</v>
      </c>
      <c r="K33" s="150">
        <f t="shared" ca="1" si="4"/>
        <v>0</v>
      </c>
      <c r="L33" s="69">
        <f ca="1">(WEEKDAY(B33)=1)*SUM(OFFSET(H33,,,-MIN(ROWS($3:33),7)))</f>
        <v>0</v>
      </c>
      <c r="M33" s="64">
        <f t="shared" ca="1" si="5"/>
        <v>0</v>
      </c>
      <c r="N33" s="65">
        <f t="shared" ca="1" si="6"/>
        <v>0</v>
      </c>
      <c r="O33" s="70">
        <f t="shared" ca="1" si="7"/>
        <v>0</v>
      </c>
      <c r="P33" s="131"/>
    </row>
    <row r="34" spans="1:16" ht="15" x14ac:dyDescent="0.25">
      <c r="A34" s="36"/>
      <c r="B34" s="151">
        <f t="shared" si="1"/>
        <v>43650</v>
      </c>
      <c r="C34" s="156"/>
      <c r="D34" s="178"/>
      <c r="E34" s="179"/>
      <c r="F34" s="179"/>
      <c r="G34" s="180"/>
      <c r="H34" s="153">
        <f t="shared" si="2"/>
        <v>0</v>
      </c>
      <c r="I34" s="154">
        <f t="shared" si="0"/>
        <v>0</v>
      </c>
      <c r="J34" s="155">
        <f t="shared" si="3"/>
        <v>0</v>
      </c>
      <c r="K34" s="150">
        <f t="shared" ca="1" si="4"/>
        <v>0</v>
      </c>
      <c r="L34" s="69">
        <f ca="1">(WEEKDAY(B34)=1)*SUM(OFFSET(H34,,,-MIN(ROWS($3:34),7)))</f>
        <v>0</v>
      </c>
      <c r="M34" s="64">
        <f t="shared" ca="1" si="5"/>
        <v>0</v>
      </c>
      <c r="N34" s="65">
        <f t="shared" ca="1" si="6"/>
        <v>0</v>
      </c>
      <c r="O34" s="70">
        <f t="shared" ca="1" si="7"/>
        <v>0</v>
      </c>
      <c r="P34" s="131"/>
    </row>
    <row r="35" spans="1:16" ht="15" x14ac:dyDescent="0.25">
      <c r="A35" s="36"/>
      <c r="B35" s="151">
        <f t="shared" si="1"/>
        <v>43651</v>
      </c>
      <c r="C35" s="156"/>
      <c r="D35" s="178"/>
      <c r="E35" s="179"/>
      <c r="F35" s="179"/>
      <c r="G35" s="180"/>
      <c r="H35" s="153">
        <f t="shared" si="2"/>
        <v>0</v>
      </c>
      <c r="I35" s="154">
        <f t="shared" si="0"/>
        <v>0</v>
      </c>
      <c r="J35" s="155">
        <f t="shared" si="3"/>
        <v>0</v>
      </c>
      <c r="K35" s="150">
        <f t="shared" ca="1" si="4"/>
        <v>0</v>
      </c>
      <c r="L35" s="69">
        <f ca="1">(WEEKDAY(B35)=1)*SUM(OFFSET(H35,,,-MIN(ROWS($3:35),7)))</f>
        <v>0</v>
      </c>
      <c r="M35" s="64">
        <f t="shared" ca="1" si="5"/>
        <v>0</v>
      </c>
      <c r="N35" s="65">
        <f t="shared" ca="1" si="6"/>
        <v>0</v>
      </c>
      <c r="O35" s="70">
        <f t="shared" ca="1" si="7"/>
        <v>0</v>
      </c>
      <c r="P35" s="131"/>
    </row>
    <row r="36" spans="1:16" ht="15.75" thickBot="1" x14ac:dyDescent="0.3">
      <c r="A36" s="36"/>
      <c r="B36" s="151">
        <f t="shared" si="1"/>
        <v>43652</v>
      </c>
      <c r="C36" s="156"/>
      <c r="D36" s="178"/>
      <c r="E36" s="179"/>
      <c r="F36" s="179"/>
      <c r="G36" s="180"/>
      <c r="H36" s="157">
        <f t="shared" si="2"/>
        <v>0</v>
      </c>
      <c r="I36" s="158">
        <f t="shared" si="0"/>
        <v>0</v>
      </c>
      <c r="J36" s="159">
        <f t="shared" si="3"/>
        <v>0</v>
      </c>
      <c r="K36" s="160">
        <f t="shared" ca="1" si="4"/>
        <v>0</v>
      </c>
      <c r="L36" s="75">
        <f ca="1">(WEEKDAY(B36)=1)*SUM(OFFSET(H36,,,-MIN(ROWS($3:36),7)))</f>
        <v>0</v>
      </c>
      <c r="M36" s="76">
        <f t="shared" ca="1" si="5"/>
        <v>0</v>
      </c>
      <c r="N36" s="77">
        <f t="shared" ca="1" si="6"/>
        <v>0</v>
      </c>
      <c r="O36" s="95">
        <f t="shared" ca="1" si="7"/>
        <v>0</v>
      </c>
      <c r="P36" s="130" t="str">
        <f>IF(H36&lt;&gt;0,"ASTREINTE","")</f>
        <v/>
      </c>
    </row>
    <row r="37" spans="1:16" ht="16.5" thickTop="1" thickBot="1" x14ac:dyDescent="0.3">
      <c r="A37" s="36"/>
      <c r="B37" s="185">
        <f t="shared" si="1"/>
        <v>43653</v>
      </c>
      <c r="C37" s="156"/>
      <c r="D37" s="178"/>
      <c r="E37" s="179"/>
      <c r="F37" s="179"/>
      <c r="G37" s="180"/>
      <c r="H37" s="205">
        <f t="shared" si="2"/>
        <v>0</v>
      </c>
      <c r="I37" s="206">
        <f t="shared" si="0"/>
        <v>0</v>
      </c>
      <c r="J37" s="207">
        <f t="shared" si="3"/>
        <v>0</v>
      </c>
      <c r="K37" s="209">
        <f t="shared" ca="1" si="4"/>
        <v>0</v>
      </c>
      <c r="L37" s="82">
        <f ca="1">(WEEKDAY(B37)=1)*SUM(OFFSET(H37,,,-MIN(ROWS($3:37),7)))</f>
        <v>0</v>
      </c>
      <c r="M37" s="83">
        <f t="shared" ca="1" si="5"/>
        <v>0</v>
      </c>
      <c r="N37" s="84">
        <f t="shared" ca="1" si="6"/>
        <v>0</v>
      </c>
      <c r="O37" s="85">
        <f t="shared" ca="1" si="7"/>
        <v>0</v>
      </c>
      <c r="P37" s="130" t="str">
        <f>IF(H37&lt;&gt;0,"ASTREINTE","")</f>
        <v/>
      </c>
    </row>
    <row r="38" spans="1:16" ht="16.5" thickTop="1" thickBot="1" x14ac:dyDescent="0.3">
      <c r="A38" s="36"/>
      <c r="B38" s="22" t="s">
        <v>12</v>
      </c>
      <c r="C38" s="96"/>
      <c r="D38" s="96"/>
      <c r="E38" s="96"/>
      <c r="F38" s="96"/>
      <c r="G38" s="96"/>
      <c r="H38" s="97">
        <f t="shared" ref="H38:O38" si="8">SUM(H3:H37)</f>
        <v>4.6701388888888884</v>
      </c>
      <c r="I38" s="97">
        <f t="shared" si="8"/>
        <v>4.6701388888888884</v>
      </c>
      <c r="J38" s="97">
        <f t="shared" si="8"/>
        <v>0</v>
      </c>
      <c r="K38" s="138">
        <f ca="1">SUMIFS(K3:K37,C3:C37,"")</f>
        <v>0</v>
      </c>
      <c r="L38" s="98">
        <f ca="1">SUM(L3:L37)</f>
        <v>4.6701388888888893</v>
      </c>
      <c r="M38" s="98">
        <f t="shared" ca="1" si="8"/>
        <v>4.375</v>
      </c>
      <c r="N38" s="98">
        <f ca="1">SUM(N3:N37)</f>
        <v>0.29513888888888951</v>
      </c>
      <c r="O38" s="99">
        <f t="shared" ca="1" si="8"/>
        <v>0</v>
      </c>
      <c r="P38" s="132"/>
    </row>
    <row r="39" spans="1:16" ht="14.25" thickTop="1" thickBot="1" x14ac:dyDescent="0.3">
      <c r="A39" s="37"/>
      <c r="B39" s="23"/>
      <c r="C39" s="23"/>
      <c r="D39" s="23"/>
      <c r="E39" s="23"/>
      <c r="F39" s="23"/>
      <c r="G39" s="23"/>
      <c r="H39" s="23"/>
      <c r="I39" s="23"/>
      <c r="J39" s="23"/>
      <c r="K39" s="23"/>
      <c r="L39" s="23"/>
      <c r="M39" s="23"/>
      <c r="N39" s="23"/>
      <c r="O39" s="23"/>
    </row>
    <row r="40" spans="1:16" ht="17.25" thickTop="1" thickBot="1" x14ac:dyDescent="0.3">
      <c r="A40" s="37"/>
      <c r="B40" s="11" t="s">
        <v>13</v>
      </c>
      <c r="C40" s="24"/>
      <c r="D40" s="25"/>
      <c r="E40" s="25"/>
      <c r="F40" s="25"/>
      <c r="G40" s="25"/>
      <c r="H40" s="12">
        <f>H38</f>
        <v>4.6701388888888884</v>
      </c>
      <c r="I40" s="232">
        <f>SUM(I38:J38)</f>
        <v>4.6701388888888884</v>
      </c>
      <c r="J40" s="233"/>
      <c r="K40" s="26"/>
      <c r="L40" s="12">
        <f ca="1">L38</f>
        <v>4.6701388888888893</v>
      </c>
      <c r="M40" s="232">
        <f ca="1">SUM(M38:O38)</f>
        <v>4.6701388888888893</v>
      </c>
      <c r="N40" s="234"/>
      <c r="O40" s="235"/>
    </row>
    <row r="41" spans="1:16" ht="13.5" thickTop="1" x14ac:dyDescent="0.25"/>
    <row r="56" spans="2:16" ht="54.75" customHeight="1" x14ac:dyDescent="0.25">
      <c r="B56" s="247" t="str">
        <f ca="1">A3</f>
        <v>THIERRY</v>
      </c>
      <c r="C56" s="247"/>
      <c r="D56" s="247"/>
      <c r="E56" s="247"/>
      <c r="F56" s="247"/>
      <c r="G56" s="247"/>
      <c r="H56" s="247"/>
    </row>
    <row r="57" spans="2:16" ht="58.5" customHeight="1" thickBot="1" x14ac:dyDescent="0.3">
      <c r="B57" s="247"/>
      <c r="C57" s="247"/>
      <c r="D57" s="247"/>
      <c r="E57" s="247"/>
      <c r="F57" s="247"/>
      <c r="G57" s="247"/>
      <c r="H57" s="247"/>
    </row>
    <row r="58" spans="2:16" ht="46.5" thickTop="1" thickBot="1" x14ac:dyDescent="0.3">
      <c r="B58" s="39" t="s">
        <v>0</v>
      </c>
      <c r="C58" s="40" t="s">
        <v>1</v>
      </c>
      <c r="D58" s="41" t="s">
        <v>34</v>
      </c>
      <c r="E58" s="42" t="s">
        <v>35</v>
      </c>
      <c r="F58" s="42" t="s">
        <v>36</v>
      </c>
      <c r="G58" s="49" t="s">
        <v>37</v>
      </c>
      <c r="H58" s="50" t="s">
        <v>2</v>
      </c>
      <c r="I58" s="47" t="str">
        <f>"Dont
H Jour
("&amp;TEXT(HJ,"hh")&amp;" à "&amp;TEXT(HN,"hh")&amp;")"</f>
        <v>Dont
H Jour
(07 à 20)</v>
      </c>
      <c r="J58" s="43" t="str">
        <f>"Dont
H Nuit
("&amp;TEXT(HN,"hh")&amp;" à "&amp;TEXT(HJ,"hh")&amp;")"</f>
        <v>Dont
H Nuit
(20 à 07)</v>
      </c>
      <c r="K58" s="48" t="s">
        <v>3</v>
      </c>
      <c r="L58" s="46" t="s">
        <v>4</v>
      </c>
      <c r="M58" s="41" t="s">
        <v>57</v>
      </c>
      <c r="N58" s="42" t="s">
        <v>58</v>
      </c>
      <c r="O58" s="44" t="s">
        <v>59</v>
      </c>
      <c r="P58" s="44" t="s">
        <v>52</v>
      </c>
    </row>
    <row r="59" spans="2:16" ht="15.75" thickTop="1" x14ac:dyDescent="0.25">
      <c r="B59" s="142">
        <f>IF(OR(
DAY(EOMONTH(A2,-1))-DAY(DATE(YEAR(A2),MONTH(A2),0)+2-WEEKDAY(DATE(YEAR(A2),MONTH(A2),0)))&lt;3,
DAY(EOMONTH(A2,-1))-DAY(DATE(YEAR(A2),MONTH(A2),0)+2-WEEKDAY(DATE(YEAR(A2),MONTH(A2),0)))&gt;7),
DATE(YEAR(A2),MONTH(A2),0)+2-WEEKDAY(DATE(YEAR(A2),MONTH(A2),0)),
DATE(YEAR(A2),MONTH(A2),0)+2-WEEKDAY(DATE(YEAR(A2),MONTH(A2),0))+7)</f>
        <v>43619</v>
      </c>
      <c r="C59" s="143"/>
      <c r="D59" s="144">
        <f t="shared" ref="D59:G60" si="9">D3</f>
        <v>0.33333333333333331</v>
      </c>
      <c r="E59" s="144">
        <f t="shared" si="9"/>
        <v>0.5625</v>
      </c>
      <c r="F59" s="144">
        <f t="shared" si="9"/>
        <v>0.60416666666666663</v>
      </c>
      <c r="G59" s="231">
        <f t="shared" si="9"/>
        <v>0.71875</v>
      </c>
      <c r="H59" s="147">
        <f>MAX(MOD(($E59+$G59-$D59-$F59),1),C59*HF)</f>
        <v>0.34375000000000011</v>
      </c>
      <c r="I59" s="148">
        <f t="shared" ref="I59:I65" si="10">$H59-$J59</f>
        <v>0.34375000000000011</v>
      </c>
      <c r="J59" s="149">
        <f>($D59&lt;&gt;"")*(MAX(0,MIN($E59,HJ)-IF($E59&gt;$D59,$D59,MIN(0,$D59-HJ)))+MAX(0,1-MAX(HN,$D59)-IF($E59&gt;$D59,1-$E59,MIN(0,HN-$E59))))
+($F59&lt;&gt;"")*(MAX(0,MIN($G59,HJ)-IF($G59&gt;$F59,$F59,MIN(0,$F59-HJ)))+MAX(0,1-MAX(HN,$F59)-IF($G59&gt;$F59,1-$G59,MIN(0,HN-$G59))))</f>
        <v>0</v>
      </c>
      <c r="K59" s="150">
        <f ca="1">MAX(COUNTIF(Fer,B59)*($E59&lt;$D59)*($E59-MIN(0,$D59))
+COUNTIF(Fer,B59)*($F59&lt;$E59)*($G59-$F59)
+COUNTIF(Fer,B59)*($F59&gt;$E59)*($G59&lt;$F59)*($G59-MIN($F59,0))
+COUNTIF(Fer,B59)*($E59&gt;$D59)*(MIN($E59,1)-$D59)
+COUNTIF(Fer,B59)*($E59&lt;$D59)*(MAX($E59,1)-$D59)
+COUNTIF(Fer,B59)*($G59&gt;$F59)*($F59&gt;$E59)*(MIN($G59,1)-$F59)
+COUNTIF(Fer,B59)*($G59&lt;$F59)*($F59&gt;$E59)*(MAX($G59,1)-$F59),
(WEEKDAY(B59)=1)*H59,C59*HF)</f>
        <v>0</v>
      </c>
      <c r="L59" s="63">
        <f ca="1">(WEEKDAY(B59)=1)*SUM(OFFSET(H59,,,-MIN(ROWS($3:59),7)))</f>
        <v>0</v>
      </c>
      <c r="M59" s="64">
        <f ca="1">(WEEKDAY(B59)=1)*MIN(HS_1,L59)</f>
        <v>0</v>
      </c>
      <c r="N59" s="65">
        <f ca="1">(WEEKDAY(B59)=1)*MIN(HS_2-HS_1,L59-M59)</f>
        <v>0</v>
      </c>
      <c r="O59" s="66">
        <f ca="1">(WEEKDAY(B59)=1)*L59-M59-N59</f>
        <v>0</v>
      </c>
      <c r="P59" s="127"/>
    </row>
    <row r="60" spans="2:16" ht="15" x14ac:dyDescent="0.25">
      <c r="B60" s="151">
        <f t="shared" ref="B60:B65" si="11">B59+1</f>
        <v>43620</v>
      </c>
      <c r="C60" s="152"/>
      <c r="D60" s="144">
        <f t="shared" si="9"/>
        <v>0.33333333333333331</v>
      </c>
      <c r="E60" s="144">
        <f t="shared" si="9"/>
        <v>0.54166666666666663</v>
      </c>
      <c r="F60" s="144">
        <f t="shared" si="9"/>
        <v>0.58333333333333337</v>
      </c>
      <c r="G60" s="213">
        <f t="shared" si="9"/>
        <v>0.66666666666666663</v>
      </c>
      <c r="H60" s="153">
        <f t="shared" ref="H60:H65" si="12">MAX(MOD(($E60+$G60-$D60-$F60),1),C60*HF)</f>
        <v>0.29166666666666663</v>
      </c>
      <c r="I60" s="154">
        <f t="shared" si="10"/>
        <v>0.29166666666666663</v>
      </c>
      <c r="J60" s="155">
        <f t="shared" ref="J60:J63" si="13">($D60&lt;&gt;"")*(MAX(0,MIN($E60,HJ)-IF($E60&gt;$D60,$D60,MIN(0,$D60-HJ)))+MAX(0,1-MAX(HN,$D60)-IF($E60&gt;$D60,1-$E60,MIN(0,HN-$E60))))
+($F60&lt;&gt;"")*(MAX(0,MIN($G60,HJ)-IF($G60&gt;$F60,$F60,MIN(0,$F60-HJ)))+MAX(0,1-MAX(HN,$F60)-IF($G60&gt;$F60,1-$G60,MIN(0,HN-$G60))))</f>
        <v>0</v>
      </c>
      <c r="K60" s="150">
        <f t="shared" ref="K60:K65" ca="1" si="14">MAX(COUNTIF(Fer,B60)*($E60&lt;$D60)*($E60-MIN(0,$D60))
+COUNTIF(Fer,B60)*($F60&lt;$E60)*($G60-$F60)
+COUNTIF(Fer,B60)*($F60&gt;$E60)*($G60&lt;$F60)*($G60-MIN($F60,0))
+COUNTIF(Fer,B60)*($E60&gt;$D60)*(MIN($E60,1)-$D60)
+COUNTIF(Fer,B60)*($E60&lt;$D60)*(MAX($E60,1)-$D60)
+COUNTIF(Fer,B60)*($G60&gt;$F60)*($F60&gt;$E60)*(MIN($G60,1)-$F60)
+COUNTIF(Fer,B60)*($G60&lt;$F60)*($F60&gt;$E60)*(MAX($G60,1)-$F60),
(WEEKDAY(B60)=1)*H60,C60*HF)</f>
        <v>0</v>
      </c>
      <c r="L60" s="69">
        <f ca="1">(WEEKDAY(B60)=1)*SUM(OFFSET(H60,,,-MIN(ROWS($3:60),7)))</f>
        <v>0</v>
      </c>
      <c r="M60" s="64">
        <f t="shared" ref="M60:M65" ca="1" si="15">(WEEKDAY(B60)=1)*MIN(HS_1,L60)</f>
        <v>0</v>
      </c>
      <c r="N60" s="65">
        <f t="shared" ref="N60:N65" ca="1" si="16">(WEEKDAY(B60)=1)*MIN(HS_2-HS_1,L60-M60)</f>
        <v>0</v>
      </c>
      <c r="O60" s="70">
        <f t="shared" ref="O60:O65" ca="1" si="17">(WEEKDAY(B60)=1)*L60-M60-N60</f>
        <v>0</v>
      </c>
      <c r="P60" s="128"/>
    </row>
    <row r="61" spans="2:16" ht="15" x14ac:dyDescent="0.25">
      <c r="B61" s="151">
        <f t="shared" si="11"/>
        <v>43621</v>
      </c>
      <c r="C61" s="156"/>
      <c r="D61" s="144">
        <f t="shared" ref="D61:G65" si="18">D5</f>
        <v>0.33333333333333331</v>
      </c>
      <c r="E61" s="144">
        <f t="shared" si="18"/>
        <v>0.52083333333333337</v>
      </c>
      <c r="F61" s="144">
        <f t="shared" si="18"/>
        <v>0.58333333333333337</v>
      </c>
      <c r="G61" s="213">
        <f t="shared" si="18"/>
        <v>0.69791666666666663</v>
      </c>
      <c r="H61" s="153">
        <f t="shared" si="12"/>
        <v>0.30208333333333337</v>
      </c>
      <c r="I61" s="154">
        <f t="shared" si="10"/>
        <v>0.30208333333333337</v>
      </c>
      <c r="J61" s="155">
        <f t="shared" si="13"/>
        <v>0</v>
      </c>
      <c r="K61" s="150">
        <f t="shared" ca="1" si="14"/>
        <v>0</v>
      </c>
      <c r="L61" s="69">
        <f ca="1">(WEEKDAY(B61)=1)*SUM(OFFSET(H61,,,-MIN(ROWS($3:61),7)))</f>
        <v>0</v>
      </c>
      <c r="M61" s="64">
        <f t="shared" ca="1" si="15"/>
        <v>0</v>
      </c>
      <c r="N61" s="71">
        <f t="shared" ca="1" si="16"/>
        <v>0</v>
      </c>
      <c r="O61" s="70">
        <f t="shared" ca="1" si="17"/>
        <v>0</v>
      </c>
      <c r="P61" s="128"/>
    </row>
    <row r="62" spans="2:16" ht="15" x14ac:dyDescent="0.25">
      <c r="B62" s="151">
        <f t="shared" si="11"/>
        <v>43622</v>
      </c>
      <c r="C62" s="152"/>
      <c r="D62" s="144">
        <f t="shared" si="18"/>
        <v>0.34375</v>
      </c>
      <c r="E62" s="144">
        <f t="shared" si="18"/>
        <v>0.52083333333333337</v>
      </c>
      <c r="F62" s="144">
        <f t="shared" si="18"/>
        <v>0.5625</v>
      </c>
      <c r="G62" s="213">
        <f t="shared" si="18"/>
        <v>0.69791666666666663</v>
      </c>
      <c r="H62" s="153">
        <f t="shared" si="12"/>
        <v>0.3125</v>
      </c>
      <c r="I62" s="154">
        <f t="shared" si="10"/>
        <v>0.3125</v>
      </c>
      <c r="J62" s="155">
        <f t="shared" si="13"/>
        <v>0</v>
      </c>
      <c r="K62" s="150">
        <f t="shared" ca="1" si="14"/>
        <v>0</v>
      </c>
      <c r="L62" s="69">
        <f ca="1">(WEEKDAY(B62)=1)*SUM(OFFSET(H62,,,-MIN(ROWS($3:62),7)))</f>
        <v>0</v>
      </c>
      <c r="M62" s="64">
        <f t="shared" ca="1" si="15"/>
        <v>0</v>
      </c>
      <c r="N62" s="65">
        <f t="shared" ca="1" si="16"/>
        <v>0</v>
      </c>
      <c r="O62" s="70">
        <f t="shared" ca="1" si="17"/>
        <v>0</v>
      </c>
      <c r="P62" s="128"/>
    </row>
    <row r="63" spans="2:16" ht="15" x14ac:dyDescent="0.25">
      <c r="B63" s="151">
        <f t="shared" si="11"/>
        <v>43623</v>
      </c>
      <c r="C63" s="152"/>
      <c r="D63" s="144">
        <f t="shared" si="18"/>
        <v>0.33333333333333331</v>
      </c>
      <c r="E63" s="144">
        <f t="shared" si="18"/>
        <v>0.54166666666666663</v>
      </c>
      <c r="F63" s="144">
        <f t="shared" si="18"/>
        <v>0.58333333333333337</v>
      </c>
      <c r="G63" s="213">
        <f t="shared" si="18"/>
        <v>0.64930555555555558</v>
      </c>
      <c r="H63" s="153">
        <f t="shared" si="12"/>
        <v>0.27430555555555569</v>
      </c>
      <c r="I63" s="154">
        <f t="shared" si="10"/>
        <v>0.27430555555555569</v>
      </c>
      <c r="J63" s="155">
        <f t="shared" si="13"/>
        <v>0</v>
      </c>
      <c r="K63" s="150">
        <f t="shared" ca="1" si="14"/>
        <v>0</v>
      </c>
      <c r="L63" s="69">
        <f ca="1">(WEEKDAY(B63)=1)*SUM(OFFSET(H63,,,-MIN(ROWS($3:63),7)))</f>
        <v>0</v>
      </c>
      <c r="M63" s="64">
        <f t="shared" ca="1" si="15"/>
        <v>0</v>
      </c>
      <c r="N63" s="65">
        <f t="shared" ca="1" si="16"/>
        <v>0</v>
      </c>
      <c r="O63" s="70">
        <f t="shared" ca="1" si="17"/>
        <v>0</v>
      </c>
      <c r="P63" s="128"/>
    </row>
    <row r="64" spans="2:16" ht="15.75" thickBot="1" x14ac:dyDescent="0.3">
      <c r="B64" s="151">
        <f t="shared" si="11"/>
        <v>43624</v>
      </c>
      <c r="C64" s="152"/>
      <c r="D64" s="144">
        <f t="shared" si="18"/>
        <v>0</v>
      </c>
      <c r="E64" s="144">
        <f t="shared" si="18"/>
        <v>0</v>
      </c>
      <c r="F64" s="144">
        <f t="shared" si="18"/>
        <v>0</v>
      </c>
      <c r="G64" s="213">
        <f t="shared" si="18"/>
        <v>0</v>
      </c>
      <c r="H64" s="157">
        <f t="shared" si="12"/>
        <v>0</v>
      </c>
      <c r="I64" s="158">
        <f t="shared" si="10"/>
        <v>0</v>
      </c>
      <c r="J64" s="159"/>
      <c r="K64" s="160">
        <f t="shared" ca="1" si="14"/>
        <v>0</v>
      </c>
      <c r="L64" s="75">
        <f ca="1">(WEEKDAY(B64)=1)*SUM(OFFSET(H64,,,-MIN(ROWS($3:64),7)))</f>
        <v>0</v>
      </c>
      <c r="M64" s="76">
        <f t="shared" ca="1" si="15"/>
        <v>0</v>
      </c>
      <c r="N64" s="77">
        <f t="shared" ca="1" si="16"/>
        <v>0</v>
      </c>
      <c r="O64" s="78">
        <f t="shared" ca="1" si="17"/>
        <v>0</v>
      </c>
      <c r="P64" s="129"/>
    </row>
    <row r="65" spans="2:16" ht="16.5" thickTop="1" thickBot="1" x14ac:dyDescent="0.3">
      <c r="B65" s="161">
        <f t="shared" si="11"/>
        <v>43625</v>
      </c>
      <c r="C65" s="162"/>
      <c r="D65" s="229">
        <f t="shared" si="18"/>
        <v>0</v>
      </c>
      <c r="E65" s="171">
        <f t="shared" si="18"/>
        <v>0</v>
      </c>
      <c r="F65" s="171">
        <f t="shared" si="18"/>
        <v>0</v>
      </c>
      <c r="G65" s="173">
        <f t="shared" si="18"/>
        <v>0</v>
      </c>
      <c r="H65" s="230">
        <f t="shared" si="12"/>
        <v>0</v>
      </c>
      <c r="I65" s="206">
        <f t="shared" si="10"/>
        <v>0</v>
      </c>
      <c r="J65" s="207"/>
      <c r="K65" s="208">
        <f t="shared" ca="1" si="14"/>
        <v>0</v>
      </c>
      <c r="L65" s="82">
        <f ca="1">(WEEKDAY(B65)=1)*SUM(OFFSET(H65,,,-MIN(ROWS($3:65),7)))</f>
        <v>1.5243055555555558</v>
      </c>
      <c r="M65" s="83">
        <f t="shared" ca="1" si="15"/>
        <v>1.4583333333333333</v>
      </c>
      <c r="N65" s="84">
        <f t="shared" ca="1" si="16"/>
        <v>6.5972222222222543E-2</v>
      </c>
      <c r="O65" s="85">
        <f t="shared" ca="1" si="17"/>
        <v>0</v>
      </c>
      <c r="P65" s="222"/>
    </row>
    <row r="66" spans="2:16" ht="16.5" thickTop="1" thickBot="1" x14ac:dyDescent="0.3">
      <c r="B66" s="223"/>
      <c r="C66" s="224"/>
      <c r="D66" s="225"/>
      <c r="E66" s="225"/>
      <c r="F66" s="225"/>
      <c r="G66" s="225"/>
      <c r="H66" s="226"/>
      <c r="I66" s="226"/>
      <c r="J66" s="226"/>
      <c r="K66" s="226"/>
      <c r="L66" s="227"/>
      <c r="M66" s="227"/>
      <c r="N66" s="227"/>
      <c r="O66" s="227"/>
      <c r="P66" s="228"/>
    </row>
    <row r="67" spans="2:16" ht="51.75" customHeight="1" thickTop="1" x14ac:dyDescent="0.2">
      <c r="B67" s="251" t="s">
        <v>61</v>
      </c>
      <c r="C67" s="252"/>
      <c r="D67" s="252"/>
      <c r="E67" s="252"/>
      <c r="F67" s="252"/>
      <c r="G67" s="252"/>
      <c r="H67" s="252"/>
      <c r="I67" s="253"/>
    </row>
    <row r="68" spans="2:16" ht="35.25" customHeight="1" thickBot="1" x14ac:dyDescent="0.3">
      <c r="B68" s="248" t="s">
        <v>60</v>
      </c>
      <c r="C68" s="249"/>
      <c r="D68" s="249"/>
      <c r="E68" s="249"/>
      <c r="F68" s="249"/>
      <c r="G68" s="249"/>
      <c r="H68" s="249"/>
      <c r="I68" s="250"/>
    </row>
    <row r="69" spans="2:16" ht="13.5" thickTop="1" x14ac:dyDescent="0.25"/>
    <row r="70" spans="2:16" ht="54.75" customHeight="1" x14ac:dyDescent="0.25">
      <c r="B70" s="247" t="str">
        <f ca="1">A3</f>
        <v>THIERRY</v>
      </c>
      <c r="C70" s="247"/>
      <c r="D70" s="247"/>
      <c r="E70" s="247"/>
      <c r="F70" s="247"/>
      <c r="G70" s="247"/>
      <c r="H70" s="247"/>
    </row>
    <row r="71" spans="2:16" ht="58.5" customHeight="1" thickBot="1" x14ac:dyDescent="0.3">
      <c r="B71" s="247"/>
      <c r="C71" s="247"/>
      <c r="D71" s="247"/>
      <c r="E71" s="247"/>
      <c r="F71" s="247"/>
      <c r="G71" s="247"/>
      <c r="H71" s="247"/>
    </row>
    <row r="72" spans="2:16" ht="46.5" thickTop="1" thickBot="1" x14ac:dyDescent="0.3">
      <c r="B72" s="39" t="s">
        <v>0</v>
      </c>
      <c r="C72" s="40" t="s">
        <v>1</v>
      </c>
      <c r="D72" s="41" t="s">
        <v>34</v>
      </c>
      <c r="E72" s="42" t="s">
        <v>35</v>
      </c>
      <c r="F72" s="42" t="s">
        <v>36</v>
      </c>
      <c r="G72" s="49" t="s">
        <v>37</v>
      </c>
      <c r="H72" s="50" t="s">
        <v>2</v>
      </c>
      <c r="I72" s="47" t="str">
        <f>"Dont
H Jour
("&amp;TEXT(HJ,"hh")&amp;" à "&amp;TEXT(HN,"hh")&amp;")"</f>
        <v>Dont
H Jour
(07 à 20)</v>
      </c>
      <c r="J72" s="43" t="str">
        <f>"Dont
H Nuit
("&amp;TEXT(HN,"hh")&amp;" à "&amp;TEXT(HJ,"hh")&amp;")"</f>
        <v>Dont
H Nuit
(20 à 07)</v>
      </c>
      <c r="K72" s="48" t="s">
        <v>3</v>
      </c>
      <c r="L72" s="46" t="s">
        <v>4</v>
      </c>
      <c r="M72" s="41" t="s">
        <v>57</v>
      </c>
      <c r="N72" s="42" t="s">
        <v>58</v>
      </c>
      <c r="O72" s="44" t="s">
        <v>59</v>
      </c>
      <c r="P72" s="44" t="s">
        <v>52</v>
      </c>
    </row>
    <row r="73" spans="2:16" ht="15.75" thickTop="1" x14ac:dyDescent="0.25">
      <c r="B73" s="142">
        <v>43626</v>
      </c>
      <c r="C73" s="143">
        <v>1</v>
      </c>
      <c r="D73" s="144">
        <f>D10</f>
        <v>0</v>
      </c>
      <c r="E73" s="144">
        <f t="shared" ref="E73:G73" si="19">E10</f>
        <v>0</v>
      </c>
      <c r="F73" s="144">
        <f t="shared" si="19"/>
        <v>0</v>
      </c>
      <c r="G73" s="144">
        <f t="shared" si="19"/>
        <v>0</v>
      </c>
      <c r="H73" s="147">
        <f>MAX(MOD(($E73+$G73-$D73-$F73),1),C73*HF)</f>
        <v>0.29166666666666669</v>
      </c>
      <c r="I73" s="148">
        <f t="shared" ref="I73:I79" si="20">$H73-$J73</f>
        <v>0.29166666666666669</v>
      </c>
      <c r="J73" s="149"/>
      <c r="K73" s="150">
        <f ca="1">MAX(COUNTIF(Fer,B73)*($E73&lt;$D73)*($E73-MIN(0,$D73))
+COUNTIF(Fer,B73)*($F73&lt;$E73)*($G73-$F73)
+COUNTIF(Fer,B73)*($F73&gt;$E73)*($G73&lt;$F73)*($G73-MIN($F73,0))
+COUNTIF(Fer,B73)*($E73&gt;$D73)*(MIN($E73,1)-$D73)
+COUNTIF(Fer,B73)*($E73&lt;$D73)*(MAX($E73,1)-$D73)
+COUNTIF(Fer,B73)*($G73&gt;$F73)*($F73&gt;$E73)*(MIN($G73,1)-$F73)
+COUNTIF(Fer,B73)*($G73&lt;$F73)*($F73&gt;$E73)*(MAX($G73,1)-$F73),
(WEEKDAY(B73)=1)*H73,C73*HF)</f>
        <v>0.29166666666666669</v>
      </c>
      <c r="L73" s="63">
        <f ca="1">(WEEKDAY(B73)=1)*SUM(OFFSET(H73,,,-MIN(ROWS($3:73),7)))</f>
        <v>0</v>
      </c>
      <c r="M73" s="64">
        <f ca="1">(WEEKDAY(B73)=1)*MIN(HS_1,L73)</f>
        <v>0</v>
      </c>
      <c r="N73" s="65">
        <f ca="1">(WEEKDAY(B73)=1)*MIN(HS_2-HS_1,L73-M73)</f>
        <v>0</v>
      </c>
      <c r="O73" s="66">
        <f ca="1">(WEEKDAY(B73)=1)*L73-M73-N73</f>
        <v>0</v>
      </c>
      <c r="P73" s="127"/>
    </row>
    <row r="74" spans="2:16" ht="15" x14ac:dyDescent="0.25">
      <c r="B74" s="151">
        <f t="shared" ref="B74:B79" si="21">B73+1</f>
        <v>43627</v>
      </c>
      <c r="C74" s="152"/>
      <c r="D74" s="144">
        <f t="shared" ref="D74:G78" si="22">D11</f>
        <v>0.33333333333333331</v>
      </c>
      <c r="E74" s="144">
        <f t="shared" si="22"/>
        <v>0.54166666666666663</v>
      </c>
      <c r="F74" s="144">
        <f t="shared" si="22"/>
        <v>0.58333333333333337</v>
      </c>
      <c r="G74" s="144">
        <f t="shared" si="22"/>
        <v>0.66666666666666663</v>
      </c>
      <c r="H74" s="153">
        <f t="shared" ref="H74:H79" si="23">MAX(MOD(($E74+$G74-$D74-$F74),1),C74*HF)</f>
        <v>0.29166666666666663</v>
      </c>
      <c r="I74" s="154">
        <f t="shared" si="20"/>
        <v>0.29166666666666663</v>
      </c>
      <c r="J74" s="155">
        <f t="shared" ref="J74:J77" si="24">($D74&lt;&gt;"")*(MAX(0,MIN($E74,HJ)-IF($E74&gt;$D74,$D74,MIN(0,$D74-HJ)))+MAX(0,1-MAX(HN,$D74)-IF($E74&gt;$D74,1-$E74,MIN(0,HN-$E74))))
+($F74&lt;&gt;"")*(MAX(0,MIN($G74,HJ)-IF($G74&gt;$F74,$F74,MIN(0,$F74-HJ)))+MAX(0,1-MAX(HN,$F74)-IF($G74&gt;$F74,1-$G74,MIN(0,HN-$G74))))</f>
        <v>0</v>
      </c>
      <c r="K74" s="150">
        <f t="shared" ref="K74:K79" ca="1" si="25">MAX(COUNTIF(Fer,B74)*($E74&lt;$D74)*($E74-MIN(0,$D74))
+COUNTIF(Fer,B74)*($F74&lt;$E74)*($G74-$F74)
+COUNTIF(Fer,B74)*($F74&gt;$E74)*($G74&lt;$F74)*($G74-MIN($F74,0))
+COUNTIF(Fer,B74)*($E74&gt;$D74)*(MIN($E74,1)-$D74)
+COUNTIF(Fer,B74)*($E74&lt;$D74)*(MAX($E74,1)-$D74)
+COUNTIF(Fer,B74)*($G74&gt;$F74)*($F74&gt;$E74)*(MIN($G74,1)-$F74)
+COUNTIF(Fer,B74)*($G74&lt;$F74)*($F74&gt;$E74)*(MAX($G74,1)-$F74),
(WEEKDAY(B74)=1)*H74,C74*HF)</f>
        <v>0</v>
      </c>
      <c r="L74" s="69">
        <f ca="1">(WEEKDAY(B74)=1)*SUM(OFFSET(H74,,,-MIN(ROWS($3:74),7)))</f>
        <v>0</v>
      </c>
      <c r="M74" s="64">
        <f t="shared" ref="M74:M79" ca="1" si="26">(WEEKDAY(B74)=1)*MIN(HS_1,L74)</f>
        <v>0</v>
      </c>
      <c r="N74" s="65">
        <f t="shared" ref="N74:N79" ca="1" si="27">(WEEKDAY(B74)=1)*MIN(HS_2-HS_1,L74-M74)</f>
        <v>0</v>
      </c>
      <c r="O74" s="70">
        <f t="shared" ref="O74:O79" ca="1" si="28">(WEEKDAY(B74)=1)*L74-M74-N74</f>
        <v>0</v>
      </c>
      <c r="P74" s="128"/>
    </row>
    <row r="75" spans="2:16" ht="15" x14ac:dyDescent="0.25">
      <c r="B75" s="151">
        <f t="shared" si="21"/>
        <v>43628</v>
      </c>
      <c r="C75" s="156"/>
      <c r="D75" s="144">
        <f t="shared" si="22"/>
        <v>0.33333333333333331</v>
      </c>
      <c r="E75" s="144">
        <f t="shared" si="22"/>
        <v>0.54166666666666663</v>
      </c>
      <c r="F75" s="144">
        <f t="shared" si="22"/>
        <v>0.58333333333333337</v>
      </c>
      <c r="G75" s="144">
        <f t="shared" si="22"/>
        <v>0.63541666666666663</v>
      </c>
      <c r="H75" s="153">
        <f t="shared" si="23"/>
        <v>0.26041666666666663</v>
      </c>
      <c r="I75" s="154">
        <f t="shared" si="20"/>
        <v>0.26041666666666663</v>
      </c>
      <c r="J75" s="155">
        <f t="shared" si="24"/>
        <v>0</v>
      </c>
      <c r="K75" s="150">
        <f t="shared" ca="1" si="25"/>
        <v>0</v>
      </c>
      <c r="L75" s="69">
        <f ca="1">(WEEKDAY(B75)=1)*SUM(OFFSET(H75,,,-MIN(ROWS($3:75),7)))</f>
        <v>0</v>
      </c>
      <c r="M75" s="64">
        <f t="shared" ca="1" si="26"/>
        <v>0</v>
      </c>
      <c r="N75" s="71">
        <f t="shared" ca="1" si="27"/>
        <v>0</v>
      </c>
      <c r="O75" s="70">
        <f t="shared" ca="1" si="28"/>
        <v>0</v>
      </c>
      <c r="P75" s="128"/>
    </row>
    <row r="76" spans="2:16" ht="15" x14ac:dyDescent="0.25">
      <c r="B76" s="151">
        <f t="shared" si="21"/>
        <v>43629</v>
      </c>
      <c r="C76" s="152"/>
      <c r="D76" s="144">
        <f t="shared" si="22"/>
        <v>0.33333333333333331</v>
      </c>
      <c r="E76" s="144">
        <f t="shared" si="22"/>
        <v>0.5</v>
      </c>
      <c r="F76" s="144">
        <f t="shared" si="22"/>
        <v>0.54166666666666663</v>
      </c>
      <c r="G76" s="144">
        <f t="shared" si="22"/>
        <v>0.70833333333333337</v>
      </c>
      <c r="H76" s="153">
        <f t="shared" si="23"/>
        <v>0.33333333333333359</v>
      </c>
      <c r="I76" s="154">
        <f t="shared" si="20"/>
        <v>0.33333333333333359</v>
      </c>
      <c r="J76" s="155">
        <f t="shared" si="24"/>
        <v>0</v>
      </c>
      <c r="K76" s="150">
        <f t="shared" ca="1" si="25"/>
        <v>0</v>
      </c>
      <c r="L76" s="69">
        <f ca="1">(WEEKDAY(B76)=1)*SUM(OFFSET(H76,,,-MIN(ROWS($3:76),7)))</f>
        <v>0</v>
      </c>
      <c r="M76" s="64">
        <f t="shared" ca="1" si="26"/>
        <v>0</v>
      </c>
      <c r="N76" s="65">
        <f t="shared" ca="1" si="27"/>
        <v>0</v>
      </c>
      <c r="O76" s="70">
        <f t="shared" ca="1" si="28"/>
        <v>0</v>
      </c>
      <c r="P76" s="128"/>
    </row>
    <row r="77" spans="2:16" ht="15" x14ac:dyDescent="0.25">
      <c r="B77" s="151">
        <f t="shared" si="21"/>
        <v>43630</v>
      </c>
      <c r="C77" s="152"/>
      <c r="D77" s="144">
        <f t="shared" si="22"/>
        <v>0.33333333333333331</v>
      </c>
      <c r="E77" s="144">
        <f t="shared" si="22"/>
        <v>0.54166666666666663</v>
      </c>
      <c r="F77" s="144">
        <f t="shared" si="22"/>
        <v>0.58333333333333337</v>
      </c>
      <c r="G77" s="144">
        <f t="shared" si="22"/>
        <v>0.79166666666666663</v>
      </c>
      <c r="H77" s="153">
        <f t="shared" si="23"/>
        <v>0.41666666666666663</v>
      </c>
      <c r="I77" s="154">
        <f t="shared" si="20"/>
        <v>0.41666666666666663</v>
      </c>
      <c r="J77" s="155">
        <f t="shared" si="24"/>
        <v>0</v>
      </c>
      <c r="K77" s="150">
        <f t="shared" ca="1" si="25"/>
        <v>0</v>
      </c>
      <c r="L77" s="69">
        <f ca="1">(WEEKDAY(B77)=1)*SUM(OFFSET(H77,,,-MIN(ROWS($3:77),7)))</f>
        <v>0</v>
      </c>
      <c r="M77" s="64">
        <f t="shared" ca="1" si="26"/>
        <v>0</v>
      </c>
      <c r="N77" s="65">
        <f t="shared" ca="1" si="27"/>
        <v>0</v>
      </c>
      <c r="O77" s="70">
        <f t="shared" ca="1" si="28"/>
        <v>0</v>
      </c>
      <c r="P77" s="128"/>
    </row>
    <row r="78" spans="2:16" ht="15.75" thickBot="1" x14ac:dyDescent="0.3">
      <c r="B78" s="151">
        <f t="shared" si="21"/>
        <v>43631</v>
      </c>
      <c r="C78" s="152"/>
      <c r="D78" s="144">
        <f t="shared" si="22"/>
        <v>0</v>
      </c>
      <c r="E78" s="144">
        <f t="shared" si="22"/>
        <v>0</v>
      </c>
      <c r="F78" s="144">
        <f t="shared" si="22"/>
        <v>0</v>
      </c>
      <c r="G78" s="144">
        <f t="shared" si="22"/>
        <v>0</v>
      </c>
      <c r="H78" s="157">
        <f t="shared" si="23"/>
        <v>0</v>
      </c>
      <c r="I78" s="158">
        <f t="shared" si="20"/>
        <v>0</v>
      </c>
      <c r="J78" s="159"/>
      <c r="K78" s="160">
        <f t="shared" ca="1" si="25"/>
        <v>0</v>
      </c>
      <c r="L78" s="75">
        <f ca="1">(WEEKDAY(B78)=1)*SUM(OFFSET(H78,,,-MIN(ROWS($3:78),7)))</f>
        <v>0</v>
      </c>
      <c r="M78" s="76">
        <f t="shared" ca="1" si="26"/>
        <v>0</v>
      </c>
      <c r="N78" s="77">
        <f t="shared" ca="1" si="27"/>
        <v>0</v>
      </c>
      <c r="O78" s="78">
        <f t="shared" ca="1" si="28"/>
        <v>0</v>
      </c>
      <c r="P78" s="129"/>
    </row>
    <row r="79" spans="2:16" ht="16.5" thickTop="1" thickBot="1" x14ac:dyDescent="0.3">
      <c r="B79" s="161">
        <f t="shared" si="21"/>
        <v>43632</v>
      </c>
      <c r="C79" s="162"/>
      <c r="D79" s="229">
        <f t="shared" ref="D79:G79" si="29">D23</f>
        <v>0</v>
      </c>
      <c r="E79" s="171">
        <f t="shared" si="29"/>
        <v>0</v>
      </c>
      <c r="F79" s="171">
        <f t="shared" si="29"/>
        <v>0</v>
      </c>
      <c r="G79" s="173">
        <f t="shared" si="29"/>
        <v>0</v>
      </c>
      <c r="H79" s="230">
        <f t="shared" si="23"/>
        <v>0</v>
      </c>
      <c r="I79" s="206">
        <f t="shared" si="20"/>
        <v>0</v>
      </c>
      <c r="J79" s="207"/>
      <c r="K79" s="208">
        <f t="shared" ca="1" si="25"/>
        <v>0</v>
      </c>
      <c r="L79" s="82">
        <f ca="1">(WEEKDAY(B79)=1)*SUM(OFFSET(H79,,,-MIN(ROWS($3:79),7)))</f>
        <v>1.59375</v>
      </c>
      <c r="M79" s="83">
        <f t="shared" ca="1" si="26"/>
        <v>1.4583333333333333</v>
      </c>
      <c r="N79" s="84">
        <f t="shared" ca="1" si="27"/>
        <v>0.13541666666666674</v>
      </c>
      <c r="O79" s="85">
        <f t="shared" ca="1" si="28"/>
        <v>0</v>
      </c>
      <c r="P79" s="222"/>
    </row>
    <row r="80" spans="2:16" ht="16.5" thickTop="1" thickBot="1" x14ac:dyDescent="0.3">
      <c r="B80" s="223"/>
      <c r="C80" s="224"/>
      <c r="D80" s="225"/>
      <c r="E80" s="225"/>
      <c r="F80" s="225"/>
      <c r="G80" s="225"/>
      <c r="H80" s="226"/>
      <c r="I80" s="226"/>
      <c r="J80" s="226"/>
      <c r="K80" s="226"/>
      <c r="L80" s="227"/>
      <c r="M80" s="227"/>
      <c r="N80" s="227"/>
      <c r="O80" s="227"/>
      <c r="P80" s="228"/>
    </row>
    <row r="81" spans="2:9" ht="51.75" customHeight="1" thickTop="1" x14ac:dyDescent="0.2">
      <c r="B81" s="251" t="s">
        <v>61</v>
      </c>
      <c r="C81" s="252"/>
      <c r="D81" s="252"/>
      <c r="E81" s="252"/>
      <c r="F81" s="252"/>
      <c r="G81" s="252"/>
      <c r="H81" s="252"/>
      <c r="I81" s="253"/>
    </row>
    <row r="82" spans="2:9" ht="35.25" customHeight="1" thickBot="1" x14ac:dyDescent="0.3">
      <c r="B82" s="248" t="s">
        <v>60</v>
      </c>
      <c r="C82" s="249"/>
      <c r="D82" s="249"/>
      <c r="E82" s="249"/>
      <c r="F82" s="249"/>
      <c r="G82" s="249"/>
      <c r="H82" s="249"/>
      <c r="I82" s="250"/>
    </row>
    <row r="83" spans="2:9" ht="13.5" thickTop="1" x14ac:dyDescent="0.25"/>
  </sheetData>
  <mergeCells count="9">
    <mergeCell ref="B81:I81"/>
    <mergeCell ref="B82:I82"/>
    <mergeCell ref="A3:A16"/>
    <mergeCell ref="I40:J40"/>
    <mergeCell ref="M40:O40"/>
    <mergeCell ref="B56:H57"/>
    <mergeCell ref="B67:I67"/>
    <mergeCell ref="B68:I68"/>
    <mergeCell ref="B70:H71"/>
  </mergeCells>
  <conditionalFormatting sqref="B31:K37">
    <cfRule type="expression" dxfId="38" priority="42">
      <formula>MONTH($B$34)&lt;&gt;MONTH($B$22)</formula>
    </cfRule>
  </conditionalFormatting>
  <conditionalFormatting sqref="B3:K37">
    <cfRule type="expression" dxfId="37" priority="43">
      <formula>WEEKDAY($B3)=1</formula>
    </cfRule>
  </conditionalFormatting>
  <conditionalFormatting sqref="C3:C11 C13:C15 C20:C29 C17:C18 C31:C37">
    <cfRule type="expression" dxfId="36" priority="41">
      <formula>AND(COUNTIF(Fer,B3)=0,C3&lt;&gt;"")</formula>
    </cfRule>
  </conditionalFormatting>
  <conditionalFormatting sqref="B3:C15 B17:C29 B31:C37">
    <cfRule type="expression" dxfId="35" priority="40">
      <formula>COUNTIF(Fer,$B3)</formula>
    </cfRule>
  </conditionalFormatting>
  <conditionalFormatting sqref="B3:K15 B17:K29 B31:K37">
    <cfRule type="expression" dxfId="34" priority="39">
      <formula>NOT(MOD(ROW(),2))</formula>
    </cfRule>
  </conditionalFormatting>
  <conditionalFormatting sqref="P3:P37">
    <cfRule type="expression" dxfId="33" priority="38">
      <formula>WEEKDAY($B3)=1</formula>
    </cfRule>
  </conditionalFormatting>
  <conditionalFormatting sqref="A1">
    <cfRule type="expression" dxfId="32" priority="44">
      <formula>WEEKDAY($B1)=1</formula>
    </cfRule>
  </conditionalFormatting>
  <conditionalFormatting sqref="B3:P37">
    <cfRule type="expression" dxfId="31" priority="37">
      <formula>$P3="CONGE"</formula>
    </cfRule>
  </conditionalFormatting>
  <conditionalFormatting sqref="B66:P66 B59:C65 H59:P65">
    <cfRule type="expression" dxfId="30" priority="13">
      <formula>$P59="CONGE"</formula>
    </cfRule>
  </conditionalFormatting>
  <conditionalFormatting sqref="B66:K66 B59:C65 H59:K65">
    <cfRule type="expression" dxfId="29" priority="18">
      <formula>WEEKDAY($B59)=1</formula>
    </cfRule>
  </conditionalFormatting>
  <conditionalFormatting sqref="C59:C66">
    <cfRule type="expression" dxfId="28" priority="17">
      <formula>AND(COUNTIF(Fer,B59)=0,C59&lt;&gt;"")</formula>
    </cfRule>
  </conditionalFormatting>
  <conditionalFormatting sqref="B59:C66">
    <cfRule type="expression" dxfId="27" priority="16">
      <formula>COUNTIF(Fer,$B59)</formula>
    </cfRule>
  </conditionalFormatting>
  <conditionalFormatting sqref="B66:K66 B59:C65 H59:K65">
    <cfRule type="expression" dxfId="26" priority="15">
      <formula>NOT(MOD(ROW(),2))</formula>
    </cfRule>
  </conditionalFormatting>
  <conditionalFormatting sqref="P59:P66">
    <cfRule type="expression" dxfId="25" priority="14">
      <formula>WEEKDAY($B59)=1</formula>
    </cfRule>
  </conditionalFormatting>
  <conditionalFormatting sqref="D59:G65">
    <cfRule type="expression" dxfId="24" priority="10">
      <formula>$P59="CONGE"</formula>
    </cfRule>
  </conditionalFormatting>
  <conditionalFormatting sqref="D59:G65">
    <cfRule type="expression" dxfId="23" priority="12">
      <formula>WEEKDAY($B59)=1</formula>
    </cfRule>
  </conditionalFormatting>
  <conditionalFormatting sqref="D59:G65">
    <cfRule type="expression" dxfId="22" priority="11">
      <formula>NOT(MOD(ROW(),2))</formula>
    </cfRule>
  </conditionalFormatting>
  <conditionalFormatting sqref="B80:P80 B73:C79 H73:P79">
    <cfRule type="expression" dxfId="21" priority="4">
      <formula>$P73="CONGE"</formula>
    </cfRule>
  </conditionalFormatting>
  <conditionalFormatting sqref="B80:K80 B73:C79 H73:K79">
    <cfRule type="expression" dxfId="20" priority="9">
      <formula>WEEKDAY($B73)=1</formula>
    </cfRule>
  </conditionalFormatting>
  <conditionalFormatting sqref="C73:C80">
    <cfRule type="expression" dxfId="19" priority="8">
      <formula>AND(COUNTIF(Fer,B73)=0,C73&lt;&gt;"")</formula>
    </cfRule>
  </conditionalFormatting>
  <conditionalFormatting sqref="B73:C80">
    <cfRule type="expression" dxfId="18" priority="7">
      <formula>COUNTIF(Fer,$B73)</formula>
    </cfRule>
  </conditionalFormatting>
  <conditionalFormatting sqref="B80:K80 B73:C79 H73:K79">
    <cfRule type="expression" dxfId="17" priority="6">
      <formula>NOT(MOD(ROW(),2))</formula>
    </cfRule>
  </conditionalFormatting>
  <conditionalFormatting sqref="P73:P80">
    <cfRule type="expression" dxfId="16" priority="5">
      <formula>WEEKDAY($B73)=1</formula>
    </cfRule>
  </conditionalFormatting>
  <conditionalFormatting sqref="D73:G79">
    <cfRule type="expression" dxfId="15" priority="1">
      <formula>$P73="CONGE"</formula>
    </cfRule>
  </conditionalFormatting>
  <conditionalFormatting sqref="D73:G79">
    <cfRule type="expression" dxfId="14" priority="3">
      <formula>WEEKDAY($B73)=1</formula>
    </cfRule>
  </conditionalFormatting>
  <conditionalFormatting sqref="D73:G79">
    <cfRule type="expression" dxfId="13" priority="2">
      <formula>NOT(MOD(ROW(),2))</formula>
    </cfRule>
  </conditionalFormatting>
  <pageMargins left="0.78740157499999996" right="0.78740157499999996" top="0.984251969" bottom="0.984251969" header="0.4921259845" footer="0.4921259845"/>
  <pageSetup paperSize="9" scale="28" orientation="landscape" r:id="rId1"/>
  <headerFooter alignWithMargins="0"/>
  <legacy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14"/>
  <dimension ref="A1:M21"/>
  <sheetViews>
    <sheetView workbookViewId="0">
      <selection activeCell="B4" sqref="B4:B7"/>
    </sheetView>
  </sheetViews>
  <sheetFormatPr baseColWidth="10" defaultRowHeight="15" x14ac:dyDescent="0.25"/>
  <cols>
    <col min="1" max="1" width="21.42578125" customWidth="1"/>
    <col min="3" max="6" width="11.5703125" style="139" customWidth="1"/>
    <col min="7" max="7" width="13" style="135" customWidth="1"/>
    <col min="8" max="8" width="10.42578125" style="139" customWidth="1"/>
    <col min="10" max="10" width="15.85546875" customWidth="1"/>
    <col min="11" max="11" width="14.7109375" customWidth="1"/>
    <col min="12" max="12" width="15.28515625" customWidth="1"/>
    <col min="13" max="13" width="27.5703125" customWidth="1"/>
  </cols>
  <sheetData>
    <row r="1" spans="1:13" ht="28.5" x14ac:dyDescent="0.25">
      <c r="A1" s="116"/>
      <c r="B1" s="257" t="s">
        <v>39</v>
      </c>
      <c r="C1" s="257"/>
      <c r="D1" s="257"/>
      <c r="E1" s="257"/>
      <c r="F1" s="257"/>
      <c r="G1" s="257"/>
      <c r="H1" s="257"/>
      <c r="I1" s="257"/>
      <c r="J1" s="257"/>
      <c r="K1" s="257"/>
      <c r="L1" s="257"/>
    </row>
    <row r="2" spans="1:13" x14ac:dyDescent="0.25">
      <c r="A2" s="255" t="s">
        <v>40</v>
      </c>
      <c r="B2" s="255" t="s">
        <v>41</v>
      </c>
      <c r="C2" s="258" t="s">
        <v>42</v>
      </c>
      <c r="D2" s="258" t="s">
        <v>43</v>
      </c>
      <c r="E2" s="258" t="s">
        <v>44</v>
      </c>
      <c r="F2" s="258" t="s">
        <v>38</v>
      </c>
      <c r="G2" s="260" t="s">
        <v>45</v>
      </c>
      <c r="H2" s="258" t="s">
        <v>46</v>
      </c>
      <c r="I2" s="255" t="s">
        <v>47</v>
      </c>
      <c r="J2" s="255" t="s">
        <v>48</v>
      </c>
      <c r="K2" s="255" t="s">
        <v>49</v>
      </c>
      <c r="L2" s="255" t="s">
        <v>50</v>
      </c>
      <c r="M2" s="255" t="s">
        <v>53</v>
      </c>
    </row>
    <row r="3" spans="1:13" x14ac:dyDescent="0.25">
      <c r="A3" s="256"/>
      <c r="B3" s="256"/>
      <c r="C3" s="259"/>
      <c r="D3" s="259"/>
      <c r="E3" s="259"/>
      <c r="F3" s="259"/>
      <c r="G3" s="261"/>
      <c r="H3" s="259"/>
      <c r="I3" s="256"/>
      <c r="J3" s="256"/>
      <c r="K3" s="256"/>
      <c r="L3" s="256"/>
      <c r="M3" s="256"/>
    </row>
    <row r="4" spans="1:13" ht="25.5" customHeight="1" x14ac:dyDescent="0.25">
      <c r="A4" s="121" t="s">
        <v>62</v>
      </c>
      <c r="B4" s="118"/>
      <c r="C4" s="214">
        <v>10.166666666666673</v>
      </c>
      <c r="D4" s="214">
        <v>0</v>
      </c>
      <c r="E4" s="214">
        <v>0</v>
      </c>
      <c r="F4" s="214">
        <v>0</v>
      </c>
      <c r="G4" s="134"/>
      <c r="H4" s="125">
        <v>0</v>
      </c>
      <c r="I4" s="118"/>
      <c r="J4" s="118"/>
      <c r="K4" s="123"/>
      <c r="L4" s="126"/>
      <c r="M4" s="126"/>
    </row>
    <row r="5" spans="1:13" ht="25.5" customHeight="1" x14ac:dyDescent="0.25">
      <c r="A5" s="121" t="s">
        <v>63</v>
      </c>
      <c r="B5" s="118"/>
      <c r="C5" s="214">
        <v>0.58333333333334458</v>
      </c>
      <c r="D5" s="214">
        <v>0</v>
      </c>
      <c r="E5" s="214">
        <v>0</v>
      </c>
      <c r="F5" s="214">
        <v>0</v>
      </c>
      <c r="G5" s="134">
        <v>22</v>
      </c>
      <c r="H5" s="125">
        <v>40</v>
      </c>
      <c r="I5" s="133"/>
      <c r="J5" s="118"/>
      <c r="K5" s="117"/>
      <c r="L5" s="118"/>
      <c r="M5" s="118"/>
    </row>
    <row r="6" spans="1:13" ht="25.5" customHeight="1" x14ac:dyDescent="0.25">
      <c r="A6" s="121" t="s">
        <v>64</v>
      </c>
      <c r="B6" s="118"/>
      <c r="C6" s="214">
        <v>9.9166666666666767</v>
      </c>
      <c r="D6" s="214">
        <v>10.416666666666648</v>
      </c>
      <c r="E6" s="214">
        <v>8.3333333333330373E-2</v>
      </c>
      <c r="F6" s="214">
        <v>7.9999999999999956</v>
      </c>
      <c r="G6" s="134" t="s">
        <v>54</v>
      </c>
      <c r="H6" s="125">
        <v>80</v>
      </c>
      <c r="I6" s="118"/>
      <c r="J6" s="118"/>
      <c r="K6" s="117"/>
      <c r="L6" s="118"/>
      <c r="M6" s="118"/>
    </row>
    <row r="7" spans="1:13" ht="25.5" customHeight="1" x14ac:dyDescent="0.25">
      <c r="A7" s="121" t="s">
        <v>65</v>
      </c>
      <c r="B7" s="118"/>
      <c r="C7" s="214">
        <v>7.0833333333333481</v>
      </c>
      <c r="D7" s="214">
        <v>0</v>
      </c>
      <c r="E7" s="214">
        <v>0</v>
      </c>
      <c r="F7" s="214">
        <v>0</v>
      </c>
      <c r="G7" s="134"/>
      <c r="H7" s="125">
        <v>0</v>
      </c>
      <c r="I7" s="118"/>
      <c r="J7" s="118"/>
      <c r="K7" s="118"/>
      <c r="L7" s="117"/>
      <c r="M7" s="117"/>
    </row>
    <row r="8" spans="1:13" ht="25.5" customHeight="1" x14ac:dyDescent="0.25">
      <c r="A8" s="121"/>
      <c r="B8" s="118"/>
      <c r="C8" s="214"/>
      <c r="D8" s="214"/>
      <c r="E8" s="214"/>
      <c r="F8" s="214"/>
      <c r="G8" s="134"/>
      <c r="H8" s="125"/>
      <c r="I8" s="118"/>
      <c r="J8" s="118"/>
      <c r="K8" s="118"/>
      <c r="L8" s="118"/>
      <c r="M8" s="118"/>
    </row>
    <row r="9" spans="1:13" ht="25.5" customHeight="1" x14ac:dyDescent="0.25">
      <c r="A9" s="121"/>
      <c r="B9" s="118"/>
      <c r="C9" s="214"/>
      <c r="D9" s="214"/>
      <c r="E9" s="214"/>
      <c r="F9" s="214"/>
      <c r="G9" s="134"/>
      <c r="H9" s="125"/>
      <c r="I9" s="118"/>
      <c r="J9" s="118"/>
      <c r="K9" s="118"/>
      <c r="L9" s="118"/>
      <c r="M9" s="118"/>
    </row>
    <row r="10" spans="1:13" ht="25.5" customHeight="1" x14ac:dyDescent="0.25">
      <c r="A10" s="121"/>
      <c r="B10" s="118"/>
      <c r="C10" s="214"/>
      <c r="D10" s="214"/>
      <c r="E10" s="215"/>
      <c r="F10" s="214"/>
      <c r="G10" s="134"/>
      <c r="H10" s="125"/>
      <c r="I10" s="118"/>
      <c r="J10" s="118"/>
      <c r="K10" s="118"/>
      <c r="L10" s="124"/>
      <c r="M10" s="124"/>
    </row>
    <row r="11" spans="1:13" ht="25.5" customHeight="1" x14ac:dyDescent="0.25">
      <c r="A11" s="121"/>
      <c r="B11" s="118"/>
      <c r="C11" s="214"/>
      <c r="D11" s="214"/>
      <c r="E11" s="214"/>
      <c r="F11" s="214"/>
      <c r="G11" s="134"/>
      <c r="H11" s="125"/>
      <c r="I11" s="118"/>
      <c r="J11" s="118"/>
      <c r="K11" s="118"/>
      <c r="L11" s="118"/>
      <c r="M11" s="118"/>
    </row>
    <row r="12" spans="1:13" ht="25.5" customHeight="1" x14ac:dyDescent="0.25">
      <c r="A12" s="121"/>
      <c r="B12" s="118"/>
      <c r="C12" s="214"/>
      <c r="D12" s="214"/>
      <c r="E12" s="214"/>
      <c r="F12" s="214"/>
      <c r="G12" s="134"/>
      <c r="H12" s="125"/>
      <c r="I12" s="118"/>
      <c r="J12" s="118"/>
      <c r="K12" s="118"/>
      <c r="L12" s="118"/>
      <c r="M12" s="118"/>
    </row>
    <row r="13" spans="1:13" ht="25.5" customHeight="1" x14ac:dyDescent="0.25">
      <c r="A13" s="122"/>
      <c r="B13" s="118"/>
      <c r="C13" s="214"/>
      <c r="D13" s="214"/>
      <c r="E13" s="214"/>
      <c r="F13" s="214"/>
      <c r="G13" s="134"/>
      <c r="H13" s="125"/>
      <c r="I13" s="118"/>
      <c r="J13" s="118"/>
      <c r="K13" s="118"/>
      <c r="L13" s="118"/>
      <c r="M13" s="118"/>
    </row>
    <row r="14" spans="1:13" ht="25.5" customHeight="1" x14ac:dyDescent="0.25">
      <c r="A14" s="122"/>
      <c r="B14" s="118"/>
      <c r="C14" s="214"/>
      <c r="D14" s="214"/>
      <c r="E14" s="214"/>
      <c r="F14" s="214"/>
      <c r="G14" s="134"/>
      <c r="H14" s="125"/>
      <c r="I14" s="118"/>
      <c r="J14" s="118"/>
      <c r="K14" s="118"/>
      <c r="L14" s="118"/>
      <c r="M14" s="118"/>
    </row>
    <row r="15" spans="1:13" ht="25.5" customHeight="1" x14ac:dyDescent="0.25">
      <c r="A15" s="122"/>
      <c r="B15" s="118"/>
      <c r="C15" s="214"/>
      <c r="D15" s="214"/>
      <c r="E15" s="214"/>
      <c r="F15" s="214"/>
      <c r="G15" s="134"/>
      <c r="H15" s="125"/>
      <c r="I15" s="118"/>
      <c r="J15" s="118"/>
      <c r="K15" s="118"/>
      <c r="L15" s="118"/>
      <c r="M15" s="118"/>
    </row>
    <row r="16" spans="1:13" ht="25.5" customHeight="1" x14ac:dyDescent="0.25">
      <c r="A16" s="136"/>
      <c r="B16" s="118"/>
      <c r="C16" s="125"/>
      <c r="D16" s="125"/>
      <c r="E16" s="125"/>
      <c r="F16" s="125"/>
      <c r="G16" s="134"/>
      <c r="H16" s="125"/>
      <c r="I16" s="118"/>
      <c r="J16" s="118"/>
      <c r="K16" s="118"/>
      <c r="L16" s="118"/>
      <c r="M16" s="118"/>
    </row>
    <row r="17" spans="1:13" ht="25.5" customHeight="1" x14ac:dyDescent="0.25">
      <c r="A17" s="136"/>
      <c r="B17" s="216"/>
      <c r="C17" s="125"/>
      <c r="D17" s="125"/>
      <c r="E17" s="125"/>
      <c r="F17" s="125"/>
      <c r="G17" s="134"/>
      <c r="H17" s="125"/>
      <c r="I17" s="118"/>
      <c r="J17" s="118"/>
      <c r="K17" s="118"/>
      <c r="L17" s="118"/>
      <c r="M17" s="118"/>
    </row>
    <row r="18" spans="1:13" ht="25.5" customHeight="1" x14ac:dyDescent="0.25">
      <c r="A18" s="136"/>
      <c r="B18" s="118"/>
      <c r="C18" s="125"/>
      <c r="D18" s="125"/>
      <c r="E18" s="125"/>
      <c r="F18" s="125"/>
      <c r="G18" s="134"/>
      <c r="H18" s="125"/>
      <c r="I18" s="118"/>
      <c r="J18" s="118"/>
      <c r="K18" s="118"/>
      <c r="L18" s="118"/>
      <c r="M18" s="140"/>
    </row>
    <row r="19" spans="1:13" ht="25.5" customHeight="1" x14ac:dyDescent="0.25">
      <c r="A19" s="120"/>
      <c r="B19" s="119"/>
      <c r="C19" s="125"/>
      <c r="D19" s="125"/>
      <c r="E19" s="125"/>
      <c r="F19" s="125"/>
      <c r="G19" s="134"/>
      <c r="H19" s="125"/>
      <c r="I19" s="118"/>
      <c r="J19" s="118"/>
      <c r="K19" s="118"/>
      <c r="L19" s="118"/>
      <c r="M19" s="141"/>
    </row>
    <row r="20" spans="1:13" ht="25.5" customHeight="1" x14ac:dyDescent="0.25">
      <c r="A20" s="120"/>
      <c r="B20" s="118"/>
      <c r="C20" s="125"/>
      <c r="D20" s="125"/>
      <c r="E20" s="125"/>
      <c r="F20" s="125"/>
      <c r="G20" s="134"/>
      <c r="H20" s="125"/>
      <c r="I20" s="118"/>
      <c r="J20" s="118"/>
      <c r="K20" s="118"/>
      <c r="L20" s="118"/>
      <c r="M20" s="118"/>
    </row>
    <row r="21" spans="1:13" ht="25.5" customHeight="1" x14ac:dyDescent="0.25">
      <c r="A21" s="120"/>
      <c r="B21" s="118"/>
      <c r="C21" s="125"/>
      <c r="D21" s="125"/>
      <c r="E21" s="125"/>
      <c r="F21" s="125"/>
      <c r="G21" s="134"/>
      <c r="H21" s="125"/>
      <c r="I21" s="118"/>
      <c r="J21" s="118"/>
      <c r="K21" s="118"/>
      <c r="L21" s="118"/>
      <c r="M21" s="118"/>
    </row>
  </sheetData>
  <mergeCells count="14">
    <mergeCell ref="A2:A3"/>
    <mergeCell ref="B2:B3"/>
    <mergeCell ref="C2:C3"/>
    <mergeCell ref="D2:D3"/>
    <mergeCell ref="E2:E3"/>
    <mergeCell ref="M2:M3"/>
    <mergeCell ref="J2:J3"/>
    <mergeCell ref="K2:K3"/>
    <mergeCell ref="L2:L3"/>
    <mergeCell ref="B1:L1"/>
    <mergeCell ref="F2:F3"/>
    <mergeCell ref="G2:G3"/>
    <mergeCell ref="H2:H3"/>
    <mergeCell ref="I2:I3"/>
  </mergeCells>
  <conditionalFormatting sqref="B4:L4 B20:L21 B19:J19 B6:L18 B5:H5 J5:L5">
    <cfRule type="containsBlanks" dxfId="12" priority="10">
      <formula>LEN(TRIM(B4))=0</formula>
    </cfRule>
    <cfRule type="cellIs" dxfId="11" priority="11" operator="greaterThan">
      <formula>0</formula>
    </cfRule>
  </conditionalFormatting>
  <conditionalFormatting sqref="M4:M18 M20:M21">
    <cfRule type="containsBlanks" dxfId="10" priority="8">
      <formula>LEN(TRIM(M4))=0</formula>
    </cfRule>
    <cfRule type="cellIs" dxfId="9" priority="9" operator="greaterThan">
      <formula>0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8437" r:id="rId4" name="Bt1">
          <controlPr defaultSize="0" autoLine="0" r:id="rId5">
            <anchor moveWithCells="1">
              <from>
                <xdr:col>13</xdr:col>
                <xdr:colOff>638175</xdr:colOff>
                <xdr:row>0</xdr:row>
                <xdr:rowOff>295275</xdr:rowOff>
              </from>
              <to>
                <xdr:col>17</xdr:col>
                <xdr:colOff>323850</xdr:colOff>
                <xdr:row>2</xdr:row>
                <xdr:rowOff>57150</xdr:rowOff>
              </to>
            </anchor>
          </controlPr>
        </control>
      </mc:Choice>
      <mc:Fallback>
        <control shapeId="18437" r:id="rId4" name="Bt1"/>
      </mc:Fallback>
    </mc:AlternateContent>
  </control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Feuil12"/>
  <dimension ref="A1:B16"/>
  <sheetViews>
    <sheetView workbookViewId="0">
      <selection activeCell="H32" sqref="H32"/>
    </sheetView>
  </sheetViews>
  <sheetFormatPr baseColWidth="10" defaultColWidth="11.42578125" defaultRowHeight="15" x14ac:dyDescent="0.25"/>
  <cols>
    <col min="1" max="1" width="14.140625" style="3" bestFit="1" customWidth="1"/>
    <col min="2" max="2" width="14" style="3" bestFit="1" customWidth="1"/>
    <col min="3" max="16384" width="11.42578125" style="3"/>
  </cols>
  <sheetData>
    <row r="1" spans="1:2" x14ac:dyDescent="0.25">
      <c r="A1" s="1"/>
      <c r="B1" s="2">
        <f ca="1">YEAR(TODAY())</f>
        <v>2019</v>
      </c>
    </row>
    <row r="2" spans="1:2" x14ac:dyDescent="0.25">
      <c r="A2" s="4" t="s">
        <v>14</v>
      </c>
      <c r="B2" s="5">
        <f ca="1">DATE(B1,1,1)</f>
        <v>43466</v>
      </c>
    </row>
    <row r="3" spans="1:2" x14ac:dyDescent="0.25">
      <c r="A3" s="4" t="s">
        <v>15</v>
      </c>
      <c r="B3" s="5">
        <f ca="1">DATE(B1,4,26-MOD(11*MOD(B1,19)+INT(INT(B1/100)/4)+INT(8*(INT(B1/100)+11)/25)-INT(B1/100)+41,30)-INT((552-19*MOD(11*MOD(B1,19)+INT(INT(B1/100)/4)+INT(8*(INT(B1/100)+11)/25)-INT(B1/100)+41,30)+MOD(B1,19))/544)-MOD(MOD(50-MOD(11*MOD(B1,19)+INT(INT(B1/100)/4)+INT(8*(INT(B1/100)+11)/25)-INT(B1/100)+41,30)-INT((552-19*MOD(11*MOD(B1,19)+INT(INT(B1/100)/4)+INT(8*(INT(B1/100)+11)/25)-INT(B1/100)+41,30)+MOD(B1,19))/544),7)+MOD(MOD(9-2*MOD(INT(B1/100),4),7)+MOD(B1,100)+INT(MOD(B1,100)/4),7),7))</f>
        <v>43576</v>
      </c>
    </row>
    <row r="4" spans="1:2" x14ac:dyDescent="0.25">
      <c r="A4" s="4" t="s">
        <v>16</v>
      </c>
      <c r="B4" s="5">
        <f ca="1">B3+1</f>
        <v>43577</v>
      </c>
    </row>
    <row r="5" spans="1:2" x14ac:dyDescent="0.25">
      <c r="A5" s="4" t="s">
        <v>17</v>
      </c>
      <c r="B5" s="5">
        <f ca="1">DATE(B1,5,1)</f>
        <v>43586</v>
      </c>
    </row>
    <row r="6" spans="1:2" x14ac:dyDescent="0.25">
      <c r="A6" s="4" t="s">
        <v>18</v>
      </c>
      <c r="B6" s="5">
        <f ca="1">DATE(B1,5,8)</f>
        <v>43593</v>
      </c>
    </row>
    <row r="7" spans="1:2" x14ac:dyDescent="0.25">
      <c r="A7" s="4" t="s">
        <v>19</v>
      </c>
      <c r="B7" s="5">
        <f ca="1">IF(B5=B4+38,,B4+38)</f>
        <v>43615</v>
      </c>
    </row>
    <row r="8" spans="1:2" x14ac:dyDescent="0.25">
      <c r="A8" s="4" t="s">
        <v>20</v>
      </c>
      <c r="B8" s="5">
        <f ca="1">B3+49</f>
        <v>43625</v>
      </c>
    </row>
    <row r="9" spans="1:2" x14ac:dyDescent="0.25">
      <c r="A9" s="4" t="s">
        <v>21</v>
      </c>
      <c r="B9" s="5">
        <f ca="1">B8+1</f>
        <v>43626</v>
      </c>
    </row>
    <row r="10" spans="1:2" x14ac:dyDescent="0.25">
      <c r="A10" s="4" t="s">
        <v>22</v>
      </c>
      <c r="B10" s="5">
        <f ca="1">DATE(B1,7,14)</f>
        <v>43660</v>
      </c>
    </row>
    <row r="11" spans="1:2" x14ac:dyDescent="0.25">
      <c r="A11" s="4" t="s">
        <v>23</v>
      </c>
      <c r="B11" s="5">
        <f ca="1">DATE(B1,8,15)</f>
        <v>43692</v>
      </c>
    </row>
    <row r="12" spans="1:2" x14ac:dyDescent="0.25">
      <c r="A12" s="4" t="s">
        <v>24</v>
      </c>
      <c r="B12" s="5">
        <f ca="1">DATE(B1,11,1)</f>
        <v>43770</v>
      </c>
    </row>
    <row r="13" spans="1:2" x14ac:dyDescent="0.25">
      <c r="A13" s="4" t="s">
        <v>25</v>
      </c>
      <c r="B13" s="5">
        <f ca="1">DATE(B1,11,11)</f>
        <v>43780</v>
      </c>
    </row>
    <row r="14" spans="1:2" x14ac:dyDescent="0.25">
      <c r="A14" s="4" t="s">
        <v>26</v>
      </c>
      <c r="B14" s="6">
        <f ca="1">DATE(B1,12,25)</f>
        <v>43824</v>
      </c>
    </row>
    <row r="15" spans="1:2" x14ac:dyDescent="0.25">
      <c r="A15" s="4" t="s">
        <v>27</v>
      </c>
      <c r="B15" s="7"/>
    </row>
    <row r="16" spans="1:2" x14ac:dyDescent="0.25">
      <c r="A16" s="4" t="s">
        <v>28</v>
      </c>
      <c r="B16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30</vt:i4>
      </vt:variant>
    </vt:vector>
  </HeadingPairs>
  <TitlesOfParts>
    <vt:vector size="36" baseType="lpstr">
      <vt:lpstr>DANIEL</vt:lpstr>
      <vt:lpstr>AYMERIC</vt:lpstr>
      <vt:lpstr>BRICE</vt:lpstr>
      <vt:lpstr>THIERRY</vt:lpstr>
      <vt:lpstr>VARIABLES</vt:lpstr>
      <vt:lpstr>Fériés</vt:lpstr>
      <vt:lpstr>AYMERIC!Fer</vt:lpstr>
      <vt:lpstr>BRICE!Fer</vt:lpstr>
      <vt:lpstr>DANIEL!Fer</vt:lpstr>
      <vt:lpstr>MODELE!Fer</vt:lpstr>
      <vt:lpstr>THIERRY!Fer</vt:lpstr>
      <vt:lpstr>AYMERIC!HF</vt:lpstr>
      <vt:lpstr>BRICE!HF</vt:lpstr>
      <vt:lpstr>DANIEL!HF</vt:lpstr>
      <vt:lpstr>THIERRY!HF</vt:lpstr>
      <vt:lpstr>HF</vt:lpstr>
      <vt:lpstr>AYMERIC!HJ</vt:lpstr>
      <vt:lpstr>BRICE!HJ</vt:lpstr>
      <vt:lpstr>DANIEL!HJ</vt:lpstr>
      <vt:lpstr>MODELE!HJ</vt:lpstr>
      <vt:lpstr>THIERRY!HJ</vt:lpstr>
      <vt:lpstr>AYMERIC!HN</vt:lpstr>
      <vt:lpstr>BRICE!HN</vt:lpstr>
      <vt:lpstr>DANIEL!HN</vt:lpstr>
      <vt:lpstr>MODELE!HN</vt:lpstr>
      <vt:lpstr>THIERRY!HN</vt:lpstr>
      <vt:lpstr>AYMERIC!HS_1</vt:lpstr>
      <vt:lpstr>BRICE!HS_1</vt:lpstr>
      <vt:lpstr>DANIEL!HS_1</vt:lpstr>
      <vt:lpstr>MODELE!HS_1</vt:lpstr>
      <vt:lpstr>THIERRY!HS_1</vt:lpstr>
      <vt:lpstr>AYMERIC!HS_2</vt:lpstr>
      <vt:lpstr>BRICE!HS_2</vt:lpstr>
      <vt:lpstr>DANIEL!HS_2</vt:lpstr>
      <vt:lpstr>MODELE!HS_2</vt:lpstr>
      <vt:lpstr>THIERRY!HS_2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PB</dc:creator>
  <cp:lastModifiedBy>PCSE1</cp:lastModifiedBy>
  <cp:lastPrinted>2019-06-27T13:54:31Z</cp:lastPrinted>
  <dcterms:created xsi:type="dcterms:W3CDTF">2019-05-22T07:35:51Z</dcterms:created>
  <dcterms:modified xsi:type="dcterms:W3CDTF">2019-06-28T05:51:54Z</dcterms:modified>
</cp:coreProperties>
</file>