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donnees/commun/JULIA_document de travail/Outil suivi du temps/"/>
    </mc:Choice>
  </mc:AlternateContent>
  <xr:revisionPtr revIDLastSave="0" documentId="13_ncr:1_{5B0A72D6-D90A-ED49-8C93-5390E4583952}" xr6:coauthVersionLast="36" xr6:coauthVersionMax="36" xr10:uidLastSave="{00000000-0000-0000-0000-000000000000}"/>
  <bookViews>
    <workbookView xWindow="0" yWindow="460" windowWidth="38400" windowHeight="21140" tabRatio="799" activeTab="1" xr2:uid="{00000000-000D-0000-FFFF-FFFF00000000}"/>
  </bookViews>
  <sheets>
    <sheet name="Saisie du temps" sheetId="10" r:id="rId1"/>
    <sheet name="Nouveau projet" sheetId="11" r:id="rId2"/>
    <sheet name="BdD" sheetId="5" r:id="rId3"/>
    <sheet name="Feuil1" sheetId="22" r:id="rId4"/>
    <sheet name="Synthèse" sheetId="20" r:id="rId5"/>
    <sheet name="Nouvelle fonction" sheetId="21" r:id="rId6"/>
    <sheet name="Coût horaire" sheetId="9" r:id="rId7"/>
    <sheet name="Paramètres - Listes de validité" sheetId="7" r:id="rId8"/>
  </sheets>
  <definedNames>
    <definedName name="_xlnm._FilterDatabase" localSheetId="0" hidden="1">'Saisie du temps'!$B$7:$B$20</definedName>
    <definedName name="_xlcn.WorksheetConnection_160519_Outilsuividutemps_Macromodifiee.xlsmTab_BdD1" hidden="1">Tab_BdD[]</definedName>
    <definedName name="_xlcn.WorksheetConnection_160519_Outilsuividutemps_Macromodifiee.xlsmTab_Projet1" hidden="1">Tab_Projet[]</definedName>
    <definedName name="_xlcn.WorksheetConnection_160519_Outilsuividutemps_Macromodifiee.xlsmTableau151" hidden="1">'Coût horaire'!$I$1:$K$6</definedName>
    <definedName name="Tab_Productif">#REF!</definedName>
    <definedName name="Tab_Prospect_Support">#REF!</definedName>
    <definedName name="Type_projet">#REF!</definedName>
  </definedNames>
  <calcPr calcId="181029"/>
  <pivotCaches>
    <pivotCache cacheId="25" r:id="rId9"/>
    <pivotCache cacheId="26" r:id="rId10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5-2ff91f16-9228-4322-89ce-81f20d5c2c43" name="Tableau15" connection="WorksheetConnection_160519_Outil suivi du temps_Macro modifiee.xlsm!Tableau15"/>
          <x15:modelTable id="Tab_Projet-e3186401-57c4-4795-83ff-a1a93130198d" name="Tab_Projet" connection="WorksheetConnection_160519_Outil suivi du temps_Macro modifiee.xlsm!Tab_Projet"/>
          <x15:modelTable id="Tab_BdD-4374b30e-efae-41eb-a077-3a4c8bf4f671" name="Tab_BdD" connection="WorksheetConnection_160519_Outil suivi du temps_Macro modifiee.xlsm!Tab_BdD"/>
        </x15:modelTables>
        <x15:modelRelationships>
          <x15:modelRelationship fromTable="Tab_BdD" fromColumn="N° projet" toTable="Tab_Projet" toColumn="N°"/>
        </x15:modelRelationships>
      </x15:dataModel>
    </ext>
  </extLst>
</workbook>
</file>

<file path=xl/calcChain.xml><?xml version="1.0" encoding="utf-8"?>
<calcChain xmlns="http://schemas.openxmlformats.org/spreadsheetml/2006/main">
  <c r="D11" i="10" l="1"/>
  <c r="G32" i="5"/>
  <c r="H32" i="5"/>
  <c r="I32" i="5"/>
  <c r="G31" i="5" l="1"/>
  <c r="I31" i="5"/>
  <c r="G30" i="5" l="1"/>
  <c r="I30" i="5"/>
  <c r="I3" i="5"/>
  <c r="I4" i="5"/>
  <c r="I8" i="5"/>
  <c r="I9" i="5"/>
  <c r="I12" i="5"/>
  <c r="I13" i="5"/>
  <c r="I18" i="5"/>
  <c r="I22" i="5"/>
  <c r="I23" i="5"/>
  <c r="I24" i="5"/>
  <c r="I29" i="5"/>
  <c r="G29" i="5" l="1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" i="5"/>
  <c r="E12" i="10" s="1"/>
  <c r="D12" i="10" s="1"/>
  <c r="I17" i="5" l="1"/>
  <c r="E24" i="10"/>
  <c r="E8" i="10"/>
  <c r="D8" i="10" s="1"/>
  <c r="E18" i="10"/>
  <c r="D18" i="10" s="1"/>
  <c r="E20" i="10"/>
  <c r="D20" i="10" s="1"/>
  <c r="E14" i="10"/>
  <c r="D14" i="10" s="1"/>
  <c r="I5" i="5" l="1"/>
  <c r="I25" i="5"/>
  <c r="I14" i="5"/>
  <c r="I2" i="5"/>
  <c r="I6" i="5" l="1"/>
  <c r="I21" i="5"/>
  <c r="C6" i="9"/>
  <c r="B6" i="9"/>
  <c r="C5" i="9"/>
  <c r="B5" i="9"/>
  <c r="C4" i="9"/>
  <c r="B4" i="9"/>
  <c r="C3" i="9"/>
  <c r="B3" i="9"/>
  <c r="C2" i="9"/>
  <c r="B2" i="9"/>
  <c r="C13" i="9"/>
  <c r="B13" i="9"/>
  <c r="C12" i="9"/>
  <c r="B12" i="9"/>
  <c r="C11" i="9"/>
  <c r="B11" i="9"/>
  <c r="D11" i="9" s="1"/>
  <c r="E11" i="9" s="1"/>
  <c r="C10" i="9"/>
  <c r="B10" i="9"/>
  <c r="C9" i="9"/>
  <c r="B9" i="9"/>
  <c r="D9" i="9" s="1"/>
  <c r="E9" i="9" s="1"/>
  <c r="D10" i="9" l="1"/>
  <c r="E10" i="9" s="1"/>
  <c r="I10" i="5"/>
  <c r="D12" i="9"/>
  <c r="E12" i="9" s="1"/>
  <c r="D13" i="9"/>
  <c r="E13" i="9" s="1"/>
  <c r="D2" i="9"/>
  <c r="E2" i="9" s="1"/>
  <c r="D3" i="9"/>
  <c r="E3" i="9" s="1"/>
  <c r="D4" i="9"/>
  <c r="E4" i="9" s="1"/>
  <c r="D5" i="9"/>
  <c r="E5" i="9" s="1"/>
  <c r="D6" i="9"/>
  <c r="E6" i="9" s="1"/>
  <c r="J2" i="9"/>
  <c r="K5" i="9"/>
  <c r="K2" i="9"/>
  <c r="K3" i="9"/>
  <c r="K6" i="9"/>
  <c r="K4" i="9"/>
  <c r="H25" i="5" s="1"/>
  <c r="H26" i="5" l="1"/>
  <c r="H27" i="5"/>
  <c r="H28" i="5"/>
  <c r="H29" i="5"/>
  <c r="H22" i="5"/>
  <c r="H23" i="5"/>
  <c r="H20" i="5"/>
  <c r="H24" i="5"/>
  <c r="H21" i="5"/>
  <c r="J4" i="9"/>
  <c r="J6" i="9"/>
  <c r="I11" i="5"/>
  <c r="J3" i="9"/>
  <c r="J5" i="9"/>
  <c r="H10" i="5" l="1"/>
  <c r="H14" i="5"/>
  <c r="H11" i="5"/>
  <c r="H12" i="5"/>
  <c r="H13" i="5"/>
  <c r="H31" i="5"/>
  <c r="H30" i="5"/>
  <c r="H18" i="5"/>
  <c r="H15" i="5"/>
  <c r="H19" i="5"/>
  <c r="H16" i="5"/>
  <c r="H17" i="5"/>
  <c r="H6" i="5"/>
  <c r="H7" i="5"/>
  <c r="H8" i="5"/>
  <c r="H5" i="5"/>
  <c r="H9" i="5"/>
  <c r="H2" i="5"/>
  <c r="H3" i="5"/>
  <c r="H4" i="5"/>
  <c r="I19" i="5"/>
  <c r="E25" i="10"/>
  <c r="D25" i="10" s="1"/>
  <c r="E29" i="10"/>
  <c r="D29" i="10" s="1"/>
  <c r="E33" i="10"/>
  <c r="E37" i="10"/>
  <c r="D37" i="10" s="1"/>
  <c r="E23" i="10"/>
  <c r="D23" i="10" s="1"/>
  <c r="E19" i="10"/>
  <c r="D19" i="10" s="1"/>
  <c r="E15" i="10"/>
  <c r="D15" i="10" s="1"/>
  <c r="E26" i="10"/>
  <c r="D26" i="10" s="1"/>
  <c r="E30" i="10"/>
  <c r="D30" i="10" s="1"/>
  <c r="E34" i="10"/>
  <c r="E38" i="10"/>
  <c r="E9" i="10"/>
  <c r="D9" i="10" s="1"/>
  <c r="E11" i="10"/>
  <c r="E16" i="10"/>
  <c r="D16" i="10" s="1"/>
  <c r="E27" i="10"/>
  <c r="D27" i="10" s="1"/>
  <c r="E31" i="10"/>
  <c r="D31" i="10" s="1"/>
  <c r="E35" i="10"/>
  <c r="D35" i="10" s="1"/>
  <c r="E39" i="10"/>
  <c r="D39" i="10" s="1"/>
  <c r="E13" i="10"/>
  <c r="D13" i="10" s="1"/>
  <c r="E17" i="10"/>
  <c r="D17" i="10" s="1"/>
  <c r="D24" i="10"/>
  <c r="E28" i="10"/>
  <c r="D28" i="10" s="1"/>
  <c r="E32" i="10"/>
  <c r="D32" i="10" s="1"/>
  <c r="E36" i="10"/>
  <c r="D36" i="10" s="1"/>
  <c r="E40" i="10"/>
  <c r="D40" i="10" s="1"/>
  <c r="E10" i="10"/>
  <c r="D10" i="10" s="1"/>
  <c r="I27" i="5" l="1"/>
  <c r="D33" i="10"/>
  <c r="D34" i="10"/>
  <c r="D38" i="10"/>
  <c r="I28" i="5" l="1"/>
  <c r="I20" i="5" l="1"/>
  <c r="I26" i="5"/>
  <c r="I7" i="5"/>
  <c r="I15" i="5"/>
  <c r="I16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160519_Outil suivi du temps_Macro modifiee.xlsm!Tab_BdD" type="102" refreshedVersion="5" minRefreshableVersion="5">
    <extLst>
      <ext xmlns:x15="http://schemas.microsoft.com/office/spreadsheetml/2010/11/main" uri="{DE250136-89BD-433C-8126-D09CA5730AF9}">
        <x15:connection id="Tab_BdD-4374b30e-efae-41eb-a077-3a4c8bf4f671" autoDelete="1">
          <x15:rangePr sourceName="_xlcn.WorksheetConnection_160519_Outilsuividutemps_Macromodifiee.xlsmTab_BdD1"/>
        </x15:connection>
      </ext>
    </extLst>
  </connection>
  <connection id="3" xr16:uid="{00000000-0015-0000-FFFF-FFFF02000000}" name="WorksheetConnection_160519_Outil suivi du temps_Macro modifiee.xlsm!Tab_Projet" type="102" refreshedVersion="5" minRefreshableVersion="5">
    <extLst>
      <ext xmlns:x15="http://schemas.microsoft.com/office/spreadsheetml/2010/11/main" uri="{DE250136-89BD-433C-8126-D09CA5730AF9}">
        <x15:connection id="Tab_Projet-e3186401-57c4-4795-83ff-a1a93130198d">
          <x15:rangePr sourceName="_xlcn.WorksheetConnection_160519_Outilsuividutemps_Macromodifiee.xlsmTab_Projet1"/>
        </x15:connection>
      </ext>
    </extLst>
  </connection>
  <connection id="4" xr16:uid="{00000000-0015-0000-FFFF-FFFF03000000}" name="WorksheetConnection_160519_Outil suivi du temps_Macro modifiee.xlsm!Tableau15" type="102" refreshedVersion="5" minRefreshableVersion="5">
    <extLst>
      <ext xmlns:x15="http://schemas.microsoft.com/office/spreadsheetml/2010/11/main" uri="{DE250136-89BD-433C-8126-D09CA5730AF9}">
        <x15:connection id="Tableau15-2ff91f16-9228-4322-89ce-81f20d5c2c43">
          <x15:rangePr sourceName="_xlcn.WorksheetConnection_160519_Outilsuividutemps_Macromodifiee.xlsmTableau15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Tab_BdD].[Fonction].&amp;[Productif]}"/>
    <s v="{[Tab_Projet].[Statut].&amp;[En cours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<sst xmlns="http://schemas.openxmlformats.org/spreadsheetml/2006/main" count="456" uniqueCount="113">
  <si>
    <t>Type projet</t>
  </si>
  <si>
    <t>Nom projet</t>
  </si>
  <si>
    <t>DOSSIER AMO ETUDES URBAINES</t>
  </si>
  <si>
    <t>DOSSIER AMO QE</t>
  </si>
  <si>
    <t>A</t>
  </si>
  <si>
    <t>B</t>
  </si>
  <si>
    <t>C</t>
  </si>
  <si>
    <t>D</t>
  </si>
  <si>
    <t>Années</t>
  </si>
  <si>
    <t>Suivi du temps horaire par semaine</t>
  </si>
  <si>
    <t>Semaine</t>
  </si>
  <si>
    <t>Salarié</t>
  </si>
  <si>
    <t>Année</t>
  </si>
  <si>
    <t>Imputation</t>
  </si>
  <si>
    <t>ID</t>
  </si>
  <si>
    <t>ligne dans la BdD</t>
  </si>
  <si>
    <t>Total général</t>
  </si>
  <si>
    <t>Étiquettes de lignes</t>
  </si>
  <si>
    <t>Productif</t>
  </si>
  <si>
    <t>Prospect et support</t>
  </si>
  <si>
    <t xml:space="preserve">Type </t>
  </si>
  <si>
    <t>Nom</t>
  </si>
  <si>
    <t>ADMINISTRATIF ET MANAGEMENT</t>
  </si>
  <si>
    <t>GERANCE / RH</t>
  </si>
  <si>
    <t>COMPTABILITE</t>
  </si>
  <si>
    <t>ADMINISTRATIF</t>
  </si>
  <si>
    <t>REUNIONS SUIVI DES DOSSERS</t>
  </si>
  <si>
    <t>VIE DE LA SCOP (AG / EVENEMENT / REUNIONS )</t>
  </si>
  <si>
    <t>ENCADREMENT STAGIAIRE</t>
  </si>
  <si>
    <t>COMMUNICATION EXTERNE / SUPPORTS TECHNIQUES</t>
  </si>
  <si>
    <t>PROSPECTS</t>
  </si>
  <si>
    <t>CANIDATURES</t>
  </si>
  <si>
    <t>RECHERCHE OFFRES</t>
  </si>
  <si>
    <t>REPONSE OFFRE</t>
  </si>
  <si>
    <t>INTERVENTIONS (COLLOQUE / CONFERENCE)</t>
  </si>
  <si>
    <t>REUNIONS RV - PROSPECTS</t>
  </si>
  <si>
    <t>BENEVOLAT</t>
  </si>
  <si>
    <t>EVBDM - CESBA</t>
  </si>
  <si>
    <t>COMMISSION BDM</t>
  </si>
  <si>
    <t>FORMATION</t>
  </si>
  <si>
    <t>FORMATION INTERNE - DOCUMENTATION</t>
  </si>
  <si>
    <t>FORMATION EXTERNE</t>
  </si>
  <si>
    <t>DIVERS</t>
  </si>
  <si>
    <t>COUPS DE MAIN PARTENAIRES NON REMUNERES</t>
  </si>
  <si>
    <t>Autres</t>
  </si>
  <si>
    <t>VACANCES ET FERIES</t>
  </si>
  <si>
    <t>Fonction</t>
  </si>
  <si>
    <t>Type</t>
  </si>
  <si>
    <t>Type de projet</t>
  </si>
  <si>
    <t>G</t>
  </si>
  <si>
    <t>DOSSIER MOE</t>
  </si>
  <si>
    <t>O</t>
  </si>
  <si>
    <t>CONCOURS MOE</t>
  </si>
  <si>
    <t>S</t>
  </si>
  <si>
    <t>AUTRES INTERVENTIONS/SOUS-TRAITANCE</t>
  </si>
  <si>
    <t>Y</t>
  </si>
  <si>
    <t>EXPERTISES/CONSEILS/ETUDES</t>
  </si>
  <si>
    <t>Nouveau projet</t>
  </si>
  <si>
    <t>Ville</t>
  </si>
  <si>
    <t>Client</t>
  </si>
  <si>
    <t>CA prévu</t>
  </si>
  <si>
    <t>Temps prévu (en H)</t>
  </si>
  <si>
    <t>Budget mission prévu</t>
  </si>
  <si>
    <t>Répartition temps prévue (en heures)</t>
  </si>
  <si>
    <t>N°</t>
  </si>
  <si>
    <t>k</t>
  </si>
  <si>
    <t>Statut</t>
  </si>
  <si>
    <t>En cours</t>
  </si>
  <si>
    <t>Suspendu</t>
  </si>
  <si>
    <t>Finalisé</t>
  </si>
  <si>
    <t>Abandonné</t>
  </si>
  <si>
    <t>h</t>
  </si>
  <si>
    <t>b</t>
  </si>
  <si>
    <t>gg</t>
  </si>
  <si>
    <t>hn</t>
  </si>
  <si>
    <t>jh,jh</t>
  </si>
  <si>
    <t>jhjh</t>
  </si>
  <si>
    <t>jjh</t>
  </si>
  <si>
    <t>Coût temps</t>
  </si>
  <si>
    <t>Base Avril 2019</t>
  </si>
  <si>
    <t>Coût global</t>
  </si>
  <si>
    <t>Heures annuelles</t>
  </si>
  <si>
    <t>Coût horaire global</t>
  </si>
  <si>
    <t>Coût journée (7H)</t>
  </si>
  <si>
    <t>Base Avril 2020</t>
  </si>
  <si>
    <t>Coût horaire global par année</t>
  </si>
  <si>
    <t>N° projet</t>
  </si>
  <si>
    <t>PRESTATIONS FORMATION</t>
  </si>
  <si>
    <t>AUTRES</t>
  </si>
  <si>
    <t>Nouvelle fonction</t>
  </si>
  <si>
    <t>Catégorie</t>
  </si>
  <si>
    <t>F</t>
  </si>
  <si>
    <t>E</t>
  </si>
  <si>
    <t>H</t>
  </si>
  <si>
    <t>I</t>
  </si>
  <si>
    <t>J</t>
  </si>
  <si>
    <t>K</t>
  </si>
  <si>
    <t>L</t>
  </si>
  <si>
    <t>Type de fonction</t>
  </si>
  <si>
    <t>Paramètres feuille Nouveau projet</t>
  </si>
  <si>
    <t>Paramètres feuille Saisie du temps</t>
  </si>
  <si>
    <t>Paramètres feuille Nouvelle fonction</t>
  </si>
  <si>
    <t>Montants facturés</t>
  </si>
  <si>
    <t>Heures réalisées</t>
  </si>
  <si>
    <t>Heures prévues</t>
  </si>
  <si>
    <t>Montants HT facturés</t>
  </si>
  <si>
    <t>Coût des heures effectuées</t>
  </si>
  <si>
    <t>Rétrocessions versées</t>
  </si>
  <si>
    <t>Rétrocessions prévues</t>
  </si>
  <si>
    <t>Coût structure pour obtenir une marge sur coûts fixes</t>
  </si>
  <si>
    <t>M</t>
  </si>
  <si>
    <t>(Tous)</t>
  </si>
  <si>
    <t>=SOMME.SI('[2019_2018_FACTURATION_Suivi_modeles_TEST.xlsx]Suivi 2018'!$E:$E;A18;'[2019_2018_FACTURATION_Suivi_modeles_TEST.xlsx]Suivi 2018'!$J:$J)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</si>
</sst>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165" fontId="10" fillId="0" borderId="0" applyFont="0" applyFill="0" applyBorder="0" applyAlignment="0" applyProtection="0"/>
  </cellStyleXfs>
  <cellXfs count="130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/>
    <xf numFmtId="0" fontId="0" fillId="10" borderId="1" xfId="0" applyFill="1" applyBorder="1" applyAlignment="1">
      <alignment horizontal="left" vertical="center"/>
    </xf>
    <xf numFmtId="0" fontId="8" fillId="1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4" fillId="0" borderId="14" xfId="0" applyFont="1" applyFill="1" applyBorder="1" applyAlignment="1">
      <alignment vertical="center"/>
    </xf>
    <xf numFmtId="1" fontId="0" fillId="0" borderId="1" xfId="0" applyNumberFormat="1" applyBorder="1"/>
    <xf numFmtId="1" fontId="0" fillId="0" borderId="1" xfId="1" applyNumberFormat="1" applyFont="1" applyBorder="1" applyAlignment="1">
      <alignment horizontal="right"/>
    </xf>
    <xf numFmtId="2" fontId="0" fillId="0" borderId="1" xfId="0" applyNumberFormat="1" applyBorder="1"/>
    <xf numFmtId="2" fontId="0" fillId="0" borderId="0" xfId="0" applyNumberFormat="1"/>
    <xf numFmtId="0" fontId="0" fillId="1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" fontId="9" fillId="0" borderId="0" xfId="0" applyNumberFormat="1" applyFont="1" applyAlignment="1">
      <alignment horizontal="center" vertical="center"/>
    </xf>
    <xf numFmtId="1" fontId="9" fillId="0" borderId="5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1" xfId="0" applyFill="1" applyBorder="1" applyAlignment="1">
      <alignment horizontal="left" vertical="center"/>
    </xf>
    <xf numFmtId="0" fontId="8" fillId="10" borderId="1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7" borderId="7" xfId="0" applyFont="1" applyFill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4" fillId="10" borderId="20" xfId="0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0" fillId="9" borderId="0" xfId="0" applyFill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3" borderId="1" xfId="0" applyFill="1" applyBorder="1" applyAlignment="1">
      <alignment horizontal="left" vertical="center"/>
    </xf>
    <xf numFmtId="49" fontId="0" fillId="0" borderId="0" xfId="0" quotePrefix="1" applyNumberForma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5" xfId="0" quotePrefix="1" applyFont="1" applyBorder="1" applyAlignment="1">
      <alignment horizontal="left" vertical="center" wrapText="1"/>
    </xf>
    <xf numFmtId="1" fontId="9" fillId="0" borderId="5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1" fontId="9" fillId="0" borderId="0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2" fillId="0" borderId="10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2" fontId="2" fillId="0" borderId="1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left" vertical="center" wrapText="1"/>
    </xf>
    <xf numFmtId="2" fontId="9" fillId="0" borderId="5" xfId="0" applyNumberFormat="1" applyFont="1" applyBorder="1" applyAlignment="1">
      <alignment horizontal="center" vertical="center" wrapText="1"/>
    </xf>
    <xf numFmtId="164" fontId="9" fillId="0" borderId="24" xfId="0" applyNumberFormat="1" applyFont="1" applyBorder="1" applyAlignment="1">
      <alignment horizontal="center" vertical="center" wrapText="1"/>
    </xf>
    <xf numFmtId="2" fontId="3" fillId="11" borderId="3" xfId="0" applyNumberFormat="1" applyFont="1" applyFill="1" applyBorder="1" applyAlignment="1">
      <alignment vertical="center"/>
    </xf>
    <xf numFmtId="2" fontId="3" fillId="11" borderId="1" xfId="0" applyNumberFormat="1" applyFont="1" applyFill="1" applyBorder="1" applyAlignment="1">
      <alignment vertical="center"/>
    </xf>
    <xf numFmtId="2" fontId="3" fillId="11" borderId="19" xfId="0" applyNumberFormat="1" applyFont="1" applyFill="1" applyBorder="1" applyAlignment="1">
      <alignment vertical="center"/>
    </xf>
    <xf numFmtId="2" fontId="3" fillId="11" borderId="18" xfId="0" applyNumberFormat="1" applyFont="1" applyFill="1" applyBorder="1" applyAlignment="1">
      <alignment vertical="center"/>
    </xf>
    <xf numFmtId="2" fontId="3" fillId="11" borderId="16" xfId="0" applyNumberFormat="1" applyFont="1" applyFill="1" applyBorder="1" applyAlignment="1">
      <alignment vertical="center"/>
    </xf>
    <xf numFmtId="2" fontId="3" fillId="11" borderId="1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49" fontId="2" fillId="14" borderId="9" xfId="0" applyNumberFormat="1" applyFont="1" applyFill="1" applyBorder="1" applyAlignment="1">
      <alignment horizontal="center" vertical="center" wrapText="1"/>
    </xf>
    <xf numFmtId="49" fontId="2" fillId="14" borderId="4" xfId="0" applyNumberFormat="1" applyFont="1" applyFill="1" applyBorder="1" applyAlignment="1">
      <alignment horizontal="center" vertical="center" wrapText="1"/>
    </xf>
    <xf numFmtId="49" fontId="2" fillId="14" borderId="8" xfId="0" applyNumberFormat="1" applyFont="1" applyFill="1" applyBorder="1" applyAlignment="1">
      <alignment horizontal="center" vertical="center" wrapText="1"/>
    </xf>
    <xf numFmtId="164" fontId="2" fillId="14" borderId="1" xfId="0" applyNumberFormat="1" applyFont="1" applyFill="1" applyBorder="1" applyAlignment="1">
      <alignment horizontal="left" vertical="center" wrapText="1"/>
    </xf>
    <xf numFmtId="2" fontId="2" fillId="0" borderId="4" xfId="0" applyNumberFormat="1" applyFont="1" applyBorder="1" applyAlignment="1">
      <alignment horizontal="left" vertical="center" wrapText="1"/>
    </xf>
    <xf numFmtId="2" fontId="2" fillId="0" borderId="8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1" fontId="8" fillId="10" borderId="1" xfId="0" applyNumberFormat="1" applyFont="1" applyFill="1" applyBorder="1" applyAlignment="1">
      <alignment horizontal="left" vertical="center"/>
    </xf>
    <xf numFmtId="0" fontId="4" fillId="10" borderId="25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0" fillId="0" borderId="0" xfId="0" quotePrefix="1"/>
    <xf numFmtId="164" fontId="0" fillId="0" borderId="22" xfId="0" applyNumberFormat="1" applyBorder="1" applyAlignment="1">
      <alignment horizontal="center" vertical="center"/>
    </xf>
    <xf numFmtId="2" fontId="0" fillId="0" borderId="21" xfId="0" applyNumberFormat="1" applyBorder="1" applyAlignment="1">
      <alignment vertical="center"/>
    </xf>
    <xf numFmtId="2" fontId="0" fillId="0" borderId="23" xfId="0" applyNumberFormat="1" applyBorder="1" applyAlignment="1">
      <alignment vertical="center"/>
    </xf>
    <xf numFmtId="0" fontId="0" fillId="0" borderId="0" xfId="0" applyAlignment="1">
      <alignment horizontal="left" vertical="center"/>
    </xf>
    <xf numFmtId="164" fontId="0" fillId="0" borderId="22" xfId="0" applyNumberFormat="1" applyBorder="1" applyAlignment="1">
      <alignment horizontal="left" vertical="center" indent="1"/>
    </xf>
    <xf numFmtId="164" fontId="0" fillId="0" borderId="21" xfId="0" applyNumberFormat="1" applyBorder="1" applyAlignment="1">
      <alignment horizontal="left" vertical="center" indent="1"/>
    </xf>
    <xf numFmtId="0" fontId="0" fillId="0" borderId="23" xfId="0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2" fillId="14" borderId="3" xfId="0" applyFont="1" applyFill="1" applyBorder="1" applyAlignment="1">
      <alignment horizontal="center" vertical="center" wrapText="1"/>
    </xf>
    <xf numFmtId="0" fontId="1" fillId="14" borderId="9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97"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theme="8" tint="0.59996337778862885"/>
        </patternFill>
      </fill>
    </dxf>
    <dxf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numFmt numFmtId="2" formatCode="0.00"/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164" formatCode="_-* #,##0.00\ &quot;€&quot;_-;\-* #,##0.00\ &quot;€&quot;_-;_-* &quot;-&quot;??\ &quot;€&quot;_-;_-@_-"/>
    </dxf>
    <dxf>
      <numFmt numFmtId="164" formatCode="_-* #,##0.00\ &quot;€&quot;_-;\-* #,##0.00\ &quot;€&quot;_-;_-* &quot;-&quot;??\ &quot;€&quot;_-;_-@_-"/>
    </dxf>
    <dxf>
      <numFmt numFmtId="164" formatCode="_-* #,##0.00\ &quot;€&quot;_-;\-* #,##0.00\ &quot;€&quot;_-;_-* &quot;-&quot;??\ &quot;€&quot;_-;_-@_-"/>
    </dxf>
    <dxf>
      <font>
        <color rgb="FFFF0000"/>
      </font>
      <fill>
        <patternFill>
          <bgColor rgb="FFFFC7CE"/>
        </patternFill>
      </fill>
    </dxf>
    <dxf>
      <numFmt numFmtId="2" formatCode="0.00"/>
    </dxf>
    <dxf>
      <numFmt numFmtId="2" formatCode="0.00"/>
    </dxf>
    <dxf>
      <numFmt numFmtId="16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color rgb="FFFF0000"/>
      </font>
      <fill>
        <patternFill patternType="solid">
          <bgColor rgb="FFFFC7CE"/>
        </patternFill>
      </fill>
    </dxf>
    <dxf>
      <font>
        <color rgb="FFFF0000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CC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numFmt numFmtId="2" formatCode="0.00"/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indexed="64"/>
        </right>
        <top style="thin">
          <color theme="1"/>
        </top>
        <bottom style="thin">
          <color theme="1"/>
        </bottom>
      </border>
    </dxf>
    <dxf>
      <border outline="0">
        <left style="thin">
          <color indexed="64"/>
        </left>
        <right style="thin">
          <color indexed="64"/>
        </right>
      </border>
    </dxf>
    <dxf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</dxf>
    <dxf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C7CE"/>
      <color rgb="FFFF4F4F"/>
      <color rgb="FFFF603B"/>
      <color rgb="FFFFDEBD"/>
      <color rgb="FFCCFF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711200</xdr:colOff>
          <xdr:row>13</xdr:row>
          <xdr:rowOff>12700</xdr:rowOff>
        </xdr:from>
        <xdr:to>
          <xdr:col>4</xdr:col>
          <xdr:colOff>622300</xdr:colOff>
          <xdr:row>14</xdr:row>
          <xdr:rowOff>25400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1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le projet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olande" refreshedDate="43606.680037731479" createdVersion="5" refreshedVersion="5" minRefreshableVersion="3" recordCount="29" xr:uid="{00000000-000A-0000-FFFF-FFFF02000000}">
  <cacheSource type="worksheet">
    <worksheetSource name="Tab_BdD"/>
  </cacheSource>
  <cacheFields count="9">
    <cacheField name="Fonction" numFmtId="0">
      <sharedItems/>
    </cacheField>
    <cacheField name="Salarié" numFmtId="49">
      <sharedItems count="6">
        <s v="O"/>
        <s v="G"/>
        <s v="S"/>
        <s v="Y"/>
        <s v="Gabrielle" u="1"/>
        <s v="Salarié X" u="1"/>
      </sharedItems>
    </cacheField>
    <cacheField name="Nom" numFmtId="0">
      <sharedItems count="29">
        <s v="C"/>
        <s v="A"/>
        <s v="ENCADREMENT STAGIAIRE"/>
        <s v="E"/>
        <s v="F"/>
        <s v="D"/>
        <s v="ADMINISTRATIF"/>
        <s v="EVBDM - CESBA"/>
        <s v="G"/>
        <s v="H"/>
        <s v="RECHERCHE OFFRES"/>
        <s v="I"/>
        <s v="B"/>
        <s v="REUNIONS SUIVI DES DOSSERS"/>
        <s v="J"/>
        <s v="FORMATION INTERNE - DOCUMENTATION"/>
        <s v="CANIDATURES"/>
        <s v="REPONSE OFFRE"/>
        <s v="K"/>
        <s v="L"/>
        <s v="COMMISSION BDM"/>
        <s v="ji" u="1"/>
        <s v="GERANCE / RH" u="1"/>
        <s v="VACANCES ET FERIES" u="1"/>
        <s v="lol" u="1"/>
        <s v="gh" u="1"/>
        <s v="gj" u="1"/>
        <s v=",g" u="1"/>
        <s v="u" u="1"/>
      </sharedItems>
    </cacheField>
    <cacheField name="Année" numFmtId="1">
      <sharedItems containsSemiMixedTypes="0" containsString="0" containsNumber="1" containsInteger="1" minValue="2019" maxValue="2020" count="2">
        <n v="2019"/>
        <n v="2020"/>
      </sharedItems>
    </cacheField>
    <cacheField name="Semaine" numFmtId="0">
      <sharedItems containsSemiMixedTypes="0" containsString="0" containsNumber="1" containsInteger="1" minValue="2" maxValue="19" count="4">
        <n v="2"/>
        <n v="18"/>
        <n v="17"/>
        <n v="19"/>
      </sharedItems>
    </cacheField>
    <cacheField name="Imputation" numFmtId="2">
      <sharedItems containsSemiMixedTypes="0" containsString="0" containsNumber="1" minValue="1" maxValue="5" count="6">
        <n v="3"/>
        <n v="2"/>
        <n v="1"/>
        <n v="5"/>
        <n v="4"/>
        <n v="3.5"/>
      </sharedItems>
    </cacheField>
    <cacheField name="ID" numFmtId="0">
      <sharedItems/>
    </cacheField>
    <cacheField name="Coût temps" numFmtId="164">
      <sharedItems containsSemiMixedTypes="0" containsString="0" containsNumber="1" minValue="19.347948396738534" maxValue="143.68376519197381"/>
    </cacheField>
    <cacheField name="N° projet" numFmtId="1">
      <sharedItems containsMixedTypes="1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Yolande" refreshedDate="43606.690196643518" backgroundQuery="1" createdVersion="5" refreshedVersion="5" minRefreshableVersion="3" recordCount="0" supportSubquery="1" supportAdvancedDrill="1" xr:uid="{00000000-000A-0000-FFFF-FFFF03000000}">
  <cacheSource type="external" connectionId="1"/>
  <cacheFields count="8">
    <cacheField name="[Tab_BdD].[Fonction].[Fonction]" caption="Fonction" numFmtId="0" level="1">
      <sharedItems containsSemiMixedTypes="0" containsNonDate="0" containsString="0"/>
    </cacheField>
    <cacheField name="[Tab_Projet].[Nom].[Nom]" caption="Nom" numFmtId="0" hierarchy="11" level="1">
      <sharedItems count="11">
        <s v="G"/>
        <s v="C"/>
        <s v="I"/>
        <s v="A"/>
        <s v="L"/>
        <s v="F"/>
        <s v="J"/>
        <s v="H"/>
        <s v="D"/>
        <s v="E"/>
        <s v="K"/>
      </sharedItems>
    </cacheField>
    <cacheField name="[Measures].[Somme de Temps prévu (en H)]" caption="Somme de Temps prévu (en H)" numFmtId="0" hierarchy="33" level="32767"/>
    <cacheField name="[Measures].[Somme de Montants facturés]" caption="Somme de Montants facturés" numFmtId="0" hierarchy="31" level="32767"/>
    <cacheField name="[Measures].[Somme de Imputation]" caption="Somme de Imputation" numFmtId="0" hierarchy="35" level="32767"/>
    <cacheField name="[Measures].[Somme de Coût temps]" caption="Somme de Coût temps" numFmtId="0" hierarchy="36" level="32767"/>
    <cacheField name="[Tab_Projet].[Type].[Type]" caption="Type" numFmtId="0" hierarchy="10" level="1">
      <sharedItems count="7">
        <s v="AUTRES INTERVENTIONS/SOUS-TRAITANCE"/>
        <s v="CONCOURS MOE"/>
        <s v="DOSSIER AMO ETUDES URBAINES"/>
        <s v="DOSSIER AMO QE"/>
        <s v="DOSSIER MOE"/>
        <s v="EXPERTISES/CONSEILS/ETUDES"/>
        <s v="PRESTATIONS FORMATION"/>
      </sharedItems>
    </cacheField>
    <cacheField name="[Tab_Projet].[Statut].[Statut]" caption="Statut" numFmtId="0" hierarchy="22" level="1">
      <sharedItems containsSemiMixedTypes="0" containsNonDate="0" containsString="0"/>
    </cacheField>
  </cacheFields>
  <cacheHierarchies count="41">
    <cacheHierarchy uniqueName="[Tab_BdD].[Fonction]" caption="Fonction" attribute="1" defaultMemberUniqueName="[Tab_BdD].[Fonction].[All]" allUniqueName="[Tab_BdD].[Fonction].[All]" dimensionUniqueName="[Tab_BdD]" displayFolder="" count="2" memberValueDatatype="130" unbalanced="0">
      <fieldsUsage count="2">
        <fieldUsage x="-1"/>
        <fieldUsage x="0"/>
      </fieldsUsage>
    </cacheHierarchy>
    <cacheHierarchy uniqueName="[Tab_BdD].[Salarié]" caption="Salarié" attribute="1" defaultMemberUniqueName="[Tab_BdD].[Salarié].[All]" allUniqueName="[Tab_BdD].[Salarié].[All]" dimensionUniqueName="[Tab_BdD]" displayFolder="" count="0" memberValueDatatype="130" unbalanced="0"/>
    <cacheHierarchy uniqueName="[Tab_BdD].[Nom]" caption="Nom" attribute="1" defaultMemberUniqueName="[Tab_BdD].[Nom].[All]" allUniqueName="[Tab_BdD].[Nom].[All]" dimensionUniqueName="[Tab_BdD]" displayFolder="" count="0" memberValueDatatype="130" unbalanced="0"/>
    <cacheHierarchy uniqueName="[Tab_BdD].[Année]" caption="Année" attribute="1" defaultMemberUniqueName="[Tab_BdD].[Année].[All]" allUniqueName="[Tab_BdD].[Année].[All]" dimensionUniqueName="[Tab_BdD]" displayFolder="" count="0" memberValueDatatype="20" unbalanced="0"/>
    <cacheHierarchy uniqueName="[Tab_BdD].[Semaine]" caption="Semaine" attribute="1" defaultMemberUniqueName="[Tab_BdD].[Semaine].[All]" allUniqueName="[Tab_BdD].[Semaine].[All]" dimensionUniqueName="[Tab_BdD]" displayFolder="" count="0" memberValueDatatype="20" unbalanced="0"/>
    <cacheHierarchy uniqueName="[Tab_BdD].[Imputation]" caption="Imputation" attribute="1" defaultMemberUniqueName="[Tab_BdD].[Imputation].[All]" allUniqueName="[Tab_BdD].[Imputation].[All]" dimensionUniqueName="[Tab_BdD]" displayFolder="" count="0" memberValueDatatype="5" unbalanced="0"/>
    <cacheHierarchy uniqueName="[Tab_BdD].[ID]" caption="ID" attribute="1" defaultMemberUniqueName="[Tab_BdD].[ID].[All]" allUniqueName="[Tab_BdD].[ID].[All]" dimensionUniqueName="[Tab_BdD]" displayFolder="" count="0" memberValueDatatype="130" unbalanced="0"/>
    <cacheHierarchy uniqueName="[Tab_BdD].[Coût temps]" caption="Coût temps" attribute="1" defaultMemberUniqueName="[Tab_BdD].[Coût temps].[All]" allUniqueName="[Tab_BdD].[Coût temps].[All]" dimensionUniqueName="[Tab_BdD]" displayFolder="" count="0" memberValueDatatype="5" unbalanced="0"/>
    <cacheHierarchy uniqueName="[Tab_BdD].[N° projet]" caption="N° projet" attribute="1" defaultMemberUniqueName="[Tab_BdD].[N° projet].[All]" allUniqueName="[Tab_BdD].[N° projet].[All]" dimensionUniqueName="[Tab_BdD]" displayFolder="" count="0" memberValueDatatype="130" unbalanced="0"/>
    <cacheHierarchy uniqueName="[Tab_Projet].[N°]" caption="N°" attribute="1" defaultMemberUniqueName="[Tab_Projet].[N°].[All]" allUniqueName="[Tab_Projet].[N°].[All]" dimensionUniqueName="[Tab_Projet]" displayFolder="" count="0" memberValueDatatype="20" unbalanced="0"/>
    <cacheHierarchy uniqueName="[Tab_Projet].[Type]" caption="Type" attribute="1" defaultMemberUniqueName="[Tab_Projet].[Type].[All]" allUniqueName="[Tab_Projet].[Type].[All]" dimensionUniqueName="[Tab_Projet]" displayFolder="" count="2" memberValueDatatype="130" unbalanced="0">
      <fieldsUsage count="2">
        <fieldUsage x="-1"/>
        <fieldUsage x="6"/>
      </fieldsUsage>
    </cacheHierarchy>
    <cacheHierarchy uniqueName="[Tab_Projet].[Nom]" caption="Nom" attribute="1" defaultMemberUniqueName="[Tab_Projet].[Nom].[All]" allUniqueName="[Tab_Projet].[Nom].[All]" dimensionUniqueName="[Tab_Projet]" displayFolder="" count="2" memberValueDatatype="130" unbalanced="0">
      <fieldsUsage count="2">
        <fieldUsage x="-1"/>
        <fieldUsage x="1"/>
      </fieldsUsage>
    </cacheHierarchy>
    <cacheHierarchy uniqueName="[Tab_Projet].[Ville]" caption="Ville" attribute="1" defaultMemberUniqueName="[Tab_Projet].[Ville].[All]" allUniqueName="[Tab_Projet].[Ville].[All]" dimensionUniqueName="[Tab_Projet]" displayFolder="" count="0" memberValueDatatype="130" unbalanced="0"/>
    <cacheHierarchy uniqueName="[Tab_Projet].[Client]" caption="Client" attribute="1" defaultMemberUniqueName="[Tab_Projet].[Client].[All]" allUniqueName="[Tab_Projet].[Client].[All]" dimensionUniqueName="[Tab_Projet]" displayFolder="" count="0" memberValueDatatype="130" unbalanced="0"/>
    <cacheHierarchy uniqueName="[Tab_Projet].[Temps prévu (en H)]" caption="Temps prévu (en H)" attribute="1" defaultMemberUniqueName="[Tab_Projet].[Temps prévu (en H)].[All]" allUniqueName="[Tab_Projet].[Temps prévu (en H)].[All]" dimensionUniqueName="[Tab_Projet]" displayFolder="" count="0" memberValueDatatype="5" unbalanced="0"/>
    <cacheHierarchy uniqueName="[Tab_Projet].[CA prévu]" caption="CA prévu" attribute="1" defaultMemberUniqueName="[Tab_Projet].[CA prévu].[All]" allUniqueName="[Tab_Projet].[CA prévu].[All]" dimensionUniqueName="[Tab_Projet]" displayFolder="" count="0" memberValueDatatype="130" unbalanced="0"/>
    <cacheHierarchy uniqueName="[Tab_Projet].[Rétrocessions prévues]" caption="Rétrocessions prévues" attribute="1" defaultMemberUniqueName="[Tab_Projet].[Rétrocessions prévues].[All]" allUniqueName="[Tab_Projet].[Rétrocessions prévues].[All]" dimensionUniqueName="[Tab_Projet]" displayFolder="" count="0" memberValueDatatype="130" unbalanced="0"/>
    <cacheHierarchy uniqueName="[Tab_Projet].[Budget mission prévu]" caption="Budget mission prévu" attribute="1" defaultMemberUniqueName="[Tab_Projet].[Budget mission prévu].[All]" allUniqueName="[Tab_Projet].[Budget mission prévu].[All]" dimensionUniqueName="[Tab_Projet]" displayFolder="" count="0" memberValueDatatype="130" unbalanced="0"/>
    <cacheHierarchy uniqueName="[Tab_Projet].[A]" caption="A" attribute="1" defaultMemberUniqueName="[Tab_Projet].[A].[All]" allUniqueName="[Tab_Projet].[A].[All]" dimensionUniqueName="[Tab_Projet]" displayFolder="" count="0" memberValueDatatype="130" unbalanced="0"/>
    <cacheHierarchy uniqueName="[Tab_Projet].[G]" caption="G" attribute="1" defaultMemberUniqueName="[Tab_Projet].[G].[All]" allUniqueName="[Tab_Projet].[G].[All]" dimensionUniqueName="[Tab_Projet]" displayFolder="" count="0" memberValueDatatype="130" unbalanced="0"/>
    <cacheHierarchy uniqueName="[Tab_Projet].[O]" caption="O" attribute="1" defaultMemberUniqueName="[Tab_Projet].[O].[All]" allUniqueName="[Tab_Projet].[O].[All]" dimensionUniqueName="[Tab_Projet]" displayFolder="" count="0" memberValueDatatype="130" unbalanced="0"/>
    <cacheHierarchy uniqueName="[Tab_Projet].[S]" caption="S" attribute="1" defaultMemberUniqueName="[Tab_Projet].[S].[All]" allUniqueName="[Tab_Projet].[S].[All]" dimensionUniqueName="[Tab_Projet]" displayFolder="" count="0" memberValueDatatype="130" unbalanced="0"/>
    <cacheHierarchy uniqueName="[Tab_Projet].[Statut]" caption="Statut" attribute="1" defaultMemberUniqueName="[Tab_Projet].[Statut].[All]" allUniqueName="[Tab_Projet].[Statut].[All]" dimensionUniqueName="[Tab_Projet]" displayFolder="" count="2" memberValueDatatype="130" unbalanced="0">
      <fieldsUsage count="2">
        <fieldUsage x="-1"/>
        <fieldUsage x="7"/>
      </fieldsUsage>
    </cacheHierarchy>
    <cacheHierarchy uniqueName="[Tab_Projet].[Montants facturés]" caption="Montants facturés" attribute="1" defaultMemberUniqueName="[Tab_Projet].[Montants facturés].[All]" allUniqueName="[Tab_Projet].[Montants facturés].[All]" dimensionUniqueName="[Tab_Projet]" displayFolder="" count="0" memberValueDatatype="5" unbalanced="0"/>
    <cacheHierarchy uniqueName="[Tab_Projet].[Rétrocessions versées]" caption="Rétrocessions versées" attribute="1" defaultMemberUniqueName="[Tab_Projet].[Rétrocessions versées].[All]" allUniqueName="[Tab_Projet].[Rétrocessions versées].[All]" dimensionUniqueName="[Tab_Projet]" displayFolder="" count="0" memberValueDatatype="130" unbalanced="0"/>
    <cacheHierarchy uniqueName="[Tableau15].[Coût horaire global par année]" caption="Coût horaire global par année" attribute="1" defaultMemberUniqueName="[Tableau15].[Coût horaire global par année].[All]" allUniqueName="[Tableau15].[Coût horaire global par année].[All]" dimensionUniqueName="[Tableau15]" displayFolder="" count="0" memberValueDatatype="130" unbalanced="0"/>
    <cacheHierarchy uniqueName="[Tableau15].[2019]" caption="2019" attribute="1" defaultMemberUniqueName="[Tableau15].[2019].[All]" allUniqueName="[Tableau15].[2019].[All]" dimensionUniqueName="[Tableau15]" displayFolder="" count="0" memberValueDatatype="5" unbalanced="0"/>
    <cacheHierarchy uniqueName="[Tableau15].[2020]" caption="2020" attribute="1" defaultMemberUniqueName="[Tableau15].[2020].[All]" allUniqueName="[Tableau15].[2020].[All]" dimensionUniqueName="[Tableau15]" displayFolder="" count="0" memberValueDatatype="5" unbalanced="0"/>
    <cacheHierarchy uniqueName="[Measures].[Somme de 2019]" caption="Somme de 2019" measure="1" displayFolder="" measureGroup="Tableau15" count="0">
      <extLst>
        <ext xmlns:x15="http://schemas.microsoft.com/office/spreadsheetml/2010/11/main" uri="{B97F6D7D-B522-45F9-BDA1-12C45D357490}">
          <x15:cacheHierarchy aggregatedColumn="26"/>
        </ext>
      </extLst>
    </cacheHierarchy>
    <cacheHierarchy uniqueName="[Measures].[Nombre de Coût temps]" caption="Nombre de Coût temps" measure="1" displayFolder="" measureGroup="Tab_BdD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Nombre de Montants facturés]" caption="Nombre de Montants facturés" measure="1" displayFolder="" measureGroup="Tab_Projet" count="0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Somme de Montants facturés]" caption="Somme de Montants facturés" measure="1" displayFolder="" measureGroup="Tab_Projet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Temps prévu (en H)]" caption="Nombre de Temps prévu (en H)" measure="1" displayFolder="" measureGroup="Tab_Projet" count="0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Temps prévu (en H)]" caption="Somme de Temps prévu (en H)" measure="1" displayFolder="" measureGroup="Tab_Projet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Imputation]" caption="Nombre de Imputation" measure="1" displayFolder="" measureGroup="Tab_BdD" count="0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Imputation]" caption="Somme de Imputation" measure="1" displayFolder="" measureGroup="Tab_BdD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Coût temps]" caption="Somme de Coût temps" measure="1" displayFolder="" measureGroup="Tab_Bd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__XL_Count Tab_BdD]" caption="__XL_Count Tab_BdD" measure="1" displayFolder="" measureGroup="Tab_BdD" count="0" hidden="1"/>
    <cacheHierarchy uniqueName="[Measures].[__XL_Count Tableau15]" caption="__XL_Count Tableau15" measure="1" displayFolder="" measureGroup="Tableau15" count="0" hidden="1"/>
    <cacheHierarchy uniqueName="[Measures].[__XL_Count Tab_Projet]" caption="__XL_Count Tab_Projet" measure="1" displayFolder="" measureGroup="Tab_Projet" count="0" hidden="1"/>
    <cacheHierarchy uniqueName="[Measures].[__XL_Count of Models]" caption="__XL_Count of Models" measure="1" displayFolder="" count="0" hidden="1"/>
  </cacheHierarchies>
  <kpis count="0"/>
  <dimensions count="4">
    <dimension measure="1" name="Measures" uniqueName="[Measures]" caption="Measures"/>
    <dimension name="Tab_BdD" uniqueName="[Tab_BdD]" caption="Tab_BdD"/>
    <dimension name="Tab_Projet" uniqueName="[Tab_Projet]" caption="Tab_Projet"/>
    <dimension name="Tableau15" uniqueName="[Tableau15]" caption="Tableau15"/>
  </dimensions>
  <measureGroups count="3">
    <measureGroup name="Tab_BdD" caption="Tab_BdD"/>
    <measureGroup name="Tab_Projet" caption="Tab_Projet"/>
    <measureGroup name="Tableau15" caption="Tableau15"/>
  </measureGroups>
  <maps count="4">
    <map measureGroup="0" dimension="1"/>
    <map measureGroup="0" dimension="2"/>
    <map measureGroup="1" dimension="2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s v="Productif"/>
    <x v="0"/>
    <x v="0"/>
    <x v="0"/>
    <x v="0"/>
    <x v="0"/>
    <s v="Productif|O|C|2019|2"/>
    <n v="121.34894991922452"/>
    <n v="3"/>
  </r>
  <r>
    <s v="Productif"/>
    <x v="0"/>
    <x v="1"/>
    <x v="0"/>
    <x v="0"/>
    <x v="1"/>
    <s v="Productif|O|A|2019|2"/>
    <n v="80.899299946149682"/>
    <n v="1"/>
  </r>
  <r>
    <s v="Prospect et support"/>
    <x v="0"/>
    <x v="2"/>
    <x v="0"/>
    <x v="0"/>
    <x v="2"/>
    <s v="Prospect et support|O|ENCADREMENT STAGIAIRE|2019|2"/>
    <n v="40.449649973074841"/>
    <s v="0"/>
  </r>
  <r>
    <s v="Productif"/>
    <x v="1"/>
    <x v="3"/>
    <x v="0"/>
    <x v="0"/>
    <x v="0"/>
    <s v="Productif|G|E|2019|2"/>
    <n v="83.210259115184272"/>
    <n v="4"/>
  </r>
  <r>
    <s v="Productif"/>
    <x v="1"/>
    <x v="4"/>
    <x v="0"/>
    <x v="1"/>
    <x v="3"/>
    <s v="Productif|G|F|2019|18"/>
    <n v="138.68376519197381"/>
    <n v="5"/>
  </r>
  <r>
    <s v="Productif"/>
    <x v="1"/>
    <x v="5"/>
    <x v="0"/>
    <x v="1"/>
    <x v="1"/>
    <s v="Productif|G|D|2019|18"/>
    <n v="55.473506076789519"/>
    <n v="11"/>
  </r>
  <r>
    <s v="Prospect et support"/>
    <x v="1"/>
    <x v="6"/>
    <x v="0"/>
    <x v="1"/>
    <x v="1"/>
    <s v="Prospect et support|G|ADMINISTRATIF|2019|18"/>
    <n v="55.473506076789519"/>
    <s v="0"/>
  </r>
  <r>
    <s v="Prospect et support"/>
    <x v="1"/>
    <x v="7"/>
    <x v="0"/>
    <x v="1"/>
    <x v="1"/>
    <s v="Prospect et support|G|EVBDM - CESBA|2019|18"/>
    <n v="55.473506076789519"/>
    <s v="0"/>
  </r>
  <r>
    <s v="Productif"/>
    <x v="2"/>
    <x v="8"/>
    <x v="0"/>
    <x v="1"/>
    <x v="4"/>
    <s v="Productif|S|G|2019|18"/>
    <n v="77.391793586954137"/>
    <n v="6"/>
  </r>
  <r>
    <s v="Productif"/>
    <x v="2"/>
    <x v="9"/>
    <x v="0"/>
    <x v="1"/>
    <x v="5"/>
    <s v="Productif|S|H|2019|18"/>
    <n v="67.717819388584871"/>
    <n v="7"/>
  </r>
  <r>
    <s v="Prospect et support"/>
    <x v="2"/>
    <x v="2"/>
    <x v="0"/>
    <x v="1"/>
    <x v="1"/>
    <s v="Prospect et support|S|ENCADREMENT STAGIAIRE|2019|18"/>
    <n v="38.695896793477068"/>
    <s v="0"/>
  </r>
  <r>
    <s v="Prospect et support"/>
    <x v="2"/>
    <x v="10"/>
    <x v="0"/>
    <x v="1"/>
    <x v="2"/>
    <s v="Prospect et support|S|RECHERCHE OFFRES|2019|18"/>
    <n v="19.347948396738534"/>
    <s v="0"/>
  </r>
  <r>
    <s v="Productif"/>
    <x v="2"/>
    <x v="0"/>
    <x v="0"/>
    <x v="1"/>
    <x v="2"/>
    <s v="Productif|S|C|2019|18"/>
    <n v="19.347948396738534"/>
    <n v="3"/>
  </r>
  <r>
    <s v="Productif"/>
    <x v="3"/>
    <x v="5"/>
    <x v="0"/>
    <x v="2"/>
    <x v="1"/>
    <s v="Productif|Y|D|2019|17"/>
    <n v="42.674454940986998"/>
    <n v="11"/>
  </r>
  <r>
    <s v="Productif"/>
    <x v="3"/>
    <x v="11"/>
    <x v="0"/>
    <x v="2"/>
    <x v="4"/>
    <s v="Productif|Y|I|2019|17"/>
    <n v="85.348909881973995"/>
    <n v="12"/>
  </r>
  <r>
    <s v="Productif"/>
    <x v="3"/>
    <x v="12"/>
    <x v="0"/>
    <x v="2"/>
    <x v="0"/>
    <s v="Productif|Y|B|2019|17"/>
    <n v="64.011682411480493"/>
    <n v="2"/>
  </r>
  <r>
    <s v="Prospect et support"/>
    <x v="3"/>
    <x v="13"/>
    <x v="0"/>
    <x v="1"/>
    <x v="1"/>
    <s v="Prospect et support|Y|REUNIONS SUIVI DES DOSSERS|2019|18"/>
    <n v="42.674454940986998"/>
    <s v="0"/>
  </r>
  <r>
    <s v="Productif"/>
    <x v="3"/>
    <x v="14"/>
    <x v="0"/>
    <x v="1"/>
    <x v="5"/>
    <s v="Productif|Y|J|2019|18"/>
    <n v="74.680296146727244"/>
    <n v="8"/>
  </r>
  <r>
    <s v="Productif"/>
    <x v="1"/>
    <x v="5"/>
    <x v="1"/>
    <x v="1"/>
    <x v="3"/>
    <s v="Productif|G|D|2020|18"/>
    <n v="143.68376519197381"/>
    <n v="11"/>
  </r>
  <r>
    <s v="Productif"/>
    <x v="1"/>
    <x v="4"/>
    <x v="1"/>
    <x v="1"/>
    <x v="0"/>
    <s v="Productif|G|F|2020|18"/>
    <n v="86.210259115184272"/>
    <n v="5"/>
  </r>
  <r>
    <s v="Prospect et support"/>
    <x v="1"/>
    <x v="15"/>
    <x v="1"/>
    <x v="1"/>
    <x v="1"/>
    <s v="Prospect et support|G|FORMATION INTERNE - DOCUMENTATION|2020|18"/>
    <n v="57.473506076789519"/>
    <s v="0"/>
  </r>
  <r>
    <s v="Prospect et support"/>
    <x v="1"/>
    <x v="16"/>
    <x v="1"/>
    <x v="1"/>
    <x v="0"/>
    <s v="Prospect et support|G|CANIDATURES|2020|18"/>
    <n v="86.210259115184272"/>
    <s v="0"/>
  </r>
  <r>
    <s v="Prospect et support"/>
    <x v="1"/>
    <x v="17"/>
    <x v="1"/>
    <x v="1"/>
    <x v="2"/>
    <s v="Prospect et support|G|REPONSE OFFRE|2020|18"/>
    <n v="28.73675303839476"/>
    <s v="0"/>
  </r>
  <r>
    <s v="Productif"/>
    <x v="0"/>
    <x v="3"/>
    <x v="1"/>
    <x v="1"/>
    <x v="0"/>
    <s v="Productif|O|E|2020|18"/>
    <n v="124.34894991922452"/>
    <n v="4"/>
  </r>
  <r>
    <s v="Productif"/>
    <x v="2"/>
    <x v="5"/>
    <x v="1"/>
    <x v="1"/>
    <x v="4"/>
    <s v="Productif|S|D|2020|18"/>
    <n v="81.391793586954137"/>
    <n v="11"/>
  </r>
  <r>
    <s v="Productif"/>
    <x v="2"/>
    <x v="18"/>
    <x v="1"/>
    <x v="1"/>
    <x v="0"/>
    <s v="Productif|S|K|2020|18"/>
    <n v="61.043845190215606"/>
    <n v="9"/>
  </r>
  <r>
    <s v="Productif"/>
    <x v="2"/>
    <x v="19"/>
    <x v="1"/>
    <x v="1"/>
    <x v="2"/>
    <s v="Productif|S|L|2020|18"/>
    <n v="20.347948396738534"/>
    <n v="10"/>
  </r>
  <r>
    <s v="Prospect et support"/>
    <x v="2"/>
    <x v="20"/>
    <x v="1"/>
    <x v="1"/>
    <x v="1"/>
    <s v="Prospect et support|S|COMMISSION BDM|2020|18"/>
    <n v="40.695896793477068"/>
    <s v="0"/>
  </r>
  <r>
    <s v="Prospect et support"/>
    <x v="3"/>
    <x v="6"/>
    <x v="0"/>
    <x v="3"/>
    <x v="0"/>
    <s v="Prospect et support|Y|ADMINISTRATIF|2019|19"/>
    <n v="64.011682411480493"/>
    <s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2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E23" firstHeaderRow="0" firstDataRow="1" firstDataCol="1" rowPageCount="2" colPageCount="1"/>
  <pivotFields count="8"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showAll="0"/>
    <pivotField dataField="1" showAll="0"/>
    <pivotField dataField="1" showAll="0"/>
    <pivotField dataField="1" showAll="0"/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axis="axisPage" allDrilled="1" showAll="0" dataSourceSort="1" defaultAttributeDrillState="1">
      <items count="1">
        <item t="default"/>
      </items>
    </pivotField>
  </pivotFields>
  <rowFields count="2">
    <field x="6"/>
    <field x="1"/>
  </rowFields>
  <rowItems count="19">
    <i>
      <x/>
    </i>
    <i r="1">
      <x/>
    </i>
    <i>
      <x v="1"/>
    </i>
    <i r="1">
      <x v="1"/>
    </i>
    <i r="1">
      <x v="2"/>
    </i>
    <i>
      <x v="2"/>
    </i>
    <i r="1">
      <x v="3"/>
    </i>
    <i r="1">
      <x v="4"/>
    </i>
    <i>
      <x v="3"/>
    </i>
    <i r="1">
      <x v="5"/>
    </i>
    <i r="1">
      <x v="6"/>
    </i>
    <i>
      <x v="4"/>
    </i>
    <i r="1">
      <x v="7"/>
    </i>
    <i>
      <x v="5"/>
    </i>
    <i r="1">
      <x v="8"/>
    </i>
    <i r="1">
      <x v="9"/>
    </i>
    <i>
      <x v="6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0" hier="0" name="[Tab_BdD].[Fonction].&amp;[Productif]" cap="Productif"/>
    <pageField fld="7" hier="22" name="[Tab_Projet].[Statut].&amp;[En cours]" cap="En cours"/>
  </pageFields>
  <dataFields count="4">
    <dataField name="Heures prévues" fld="2" baseField="3" baseItem="0" numFmtId="2"/>
    <dataField name="Heures réalisées" fld="4" baseField="1" baseItem="0" numFmtId="2"/>
    <dataField name="Coût des heures effectuées" fld="5" baseField="1" baseItem="0"/>
    <dataField name="Montants HT facturés" fld="3" baseField="0" baseItem="0"/>
  </dataFields>
  <formats count="3">
    <format dxfId="39">
      <pivotArea outline="0" collapsedLevelsAreSubtotals="1" fieldPosition="0"/>
    </format>
    <format dxfId="3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Hierarchies count="4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Coût des heures effectuées"/>
    <pivotHierarchy dragToData="1"/>
    <pivotHierarchy dragToData="1" caption="Montants HT facturés"/>
    <pivotHierarchy dragToData="1"/>
    <pivotHierarchy dragToData="1" caption="Heures prévues"/>
    <pivotHierarchy dragToData="1" caption="Heures réalisées"/>
    <pivotHierarchy dragToData="1" caption="Heures réalisées"/>
    <pivotHierarchy dragToData="1" caption="Coût des heures effectuées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10"/>
    <rowHierarchyUsage hierarchyUsage="1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_BdD]"/>
        <x15:activeTabTopLevelEntity name="[Tab_Projet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1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:B16" firstHeaderRow="1" firstDataRow="1" firstDataCol="1" rowPageCount="1" colPageCount="1"/>
  <pivotFields count="9">
    <pivotField showAll="0" defaultSubtotal="0"/>
    <pivotField axis="axisRow" showAll="0">
      <items count="7">
        <item x="1"/>
        <item m="1" x="4"/>
        <item x="0"/>
        <item x="2"/>
        <item m="1" x="5"/>
        <item x="3"/>
        <item t="default"/>
      </items>
    </pivotField>
    <pivotField showAll="0">
      <items count="30">
        <item m="1" x="27"/>
        <item x="1"/>
        <item x="12"/>
        <item x="0"/>
        <item x="5"/>
        <item x="15"/>
        <item m="1" x="22"/>
        <item m="1" x="25"/>
        <item m="1" x="26"/>
        <item m="1" x="21"/>
        <item m="1" x="28"/>
        <item m="1" x="23"/>
        <item x="2"/>
        <item m="1" x="24"/>
        <item x="6"/>
        <item x="7"/>
        <item x="10"/>
        <item x="13"/>
        <item x="16"/>
        <item x="17"/>
        <item x="20"/>
        <item x="3"/>
        <item x="4"/>
        <item x="8"/>
        <item x="9"/>
        <item x="11"/>
        <item x="14"/>
        <item x="18"/>
        <item x="19"/>
        <item t="default"/>
      </items>
    </pivotField>
    <pivotField axis="axisPage" numFmtId="1" showAll="0">
      <items count="3">
        <item x="0"/>
        <item x="1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dataField="1" numFmtId="2" showAll="0">
      <items count="7">
        <item x="2"/>
        <item x="1"/>
        <item x="0"/>
        <item x="5"/>
        <item x="4"/>
        <item x="3"/>
        <item t="default"/>
      </items>
    </pivotField>
    <pivotField showAll="0"/>
    <pivotField showAll="0"/>
    <pivotField showAll="0" defaultSubtotal="0"/>
  </pivotFields>
  <rowFields count="2">
    <field x="4"/>
    <field x="1"/>
  </rowFields>
  <rowItems count="13">
    <i>
      <x/>
    </i>
    <i r="1">
      <x/>
    </i>
    <i r="1">
      <x v="2"/>
    </i>
    <i>
      <x v="1"/>
    </i>
    <i r="1">
      <x v="5"/>
    </i>
    <i>
      <x v="2"/>
    </i>
    <i r="1">
      <x/>
    </i>
    <i r="1">
      <x v="2"/>
    </i>
    <i r="1">
      <x v="3"/>
    </i>
    <i r="1">
      <x v="5"/>
    </i>
    <i>
      <x v="3"/>
    </i>
    <i r="1">
      <x v="5"/>
    </i>
    <i t="grand">
      <x/>
    </i>
  </rowItems>
  <colItems count="1">
    <i/>
  </colItems>
  <pageFields count="1">
    <pageField fld="3" hier="-1"/>
  </pageFields>
  <dataFields count="1">
    <dataField name="Heures réalisées" fld="5" baseField="0" baseItem="0" numFmtId="2"/>
  </dataFields>
  <formats count="25">
    <format dxfId="35">
      <pivotArea outline="0" collapsedLevelsAreSubtotals="1" fieldPosition="0"/>
    </format>
    <format dxfId="34">
      <pivotArea dataOnly="0" labelOnly="1" fieldPosition="0">
        <references count="1">
          <reference field="1" count="0"/>
        </references>
      </pivotArea>
    </format>
    <format dxfId="33">
      <pivotArea dataOnly="0" labelOnly="1" grandCol="1" outline="0" fieldPosition="0"/>
    </format>
    <format dxfId="32">
      <pivotArea grandRow="1" outline="0" collapsedLevelsAreSubtotals="1" fieldPosition="0"/>
    </format>
    <format dxfId="31">
      <pivotArea field="1" outline="0" collapsedLevelsAreSubtotals="1" axis="axisRow" fieldPosition="1">
        <references count="1">
          <reference field="1" count="2" selected="0">
            <x v="0"/>
            <x v="2"/>
          </reference>
        </references>
      </pivotArea>
    </format>
    <format dxfId="30">
      <pivotArea outline="0" collapsedLevelsAreSubtotals="1" fieldPosition="0"/>
    </format>
    <format dxfId="29">
      <pivotArea field="2" type="button" dataOnly="0" labelOnly="1" outline="0"/>
    </format>
    <format dxfId="28">
      <pivotArea dataOnly="0" labelOnly="1" grandRow="1" outline="0" fieldPosition="0"/>
    </format>
    <format dxfId="27">
      <pivotArea dataOnly="0" labelOnly="1" fieldPosition="0">
        <references count="1">
          <reference field="1" count="0"/>
        </references>
      </pivotArea>
    </format>
    <format dxfId="26">
      <pivotArea dataOnly="0" labelOnly="1" grandCol="1" outline="0" fieldPosition="0"/>
    </format>
    <format dxfId="25">
      <pivotArea field="2" type="button" dataOnly="0" labelOnly="1" outline="0"/>
    </format>
    <format dxfId="24">
      <pivotArea dataOnly="0" labelOnly="1" fieldPosition="0">
        <references count="1">
          <reference field="1" count="0"/>
        </references>
      </pivotArea>
    </format>
    <format dxfId="23">
      <pivotArea dataOnly="0" labelOnly="1" grandCol="1" outline="0" fieldPosition="0"/>
    </format>
    <format dxfId="22">
      <pivotArea grandRow="1" outline="0" collapsedLevelsAreSubtotals="1" fieldPosition="0"/>
    </format>
    <format dxfId="21">
      <pivotArea dataOnly="0" labelOnly="1" grandRow="1" outline="0" fieldPosition="0"/>
    </format>
    <format dxfId="20">
      <pivotArea outline="0" collapsedLevelsAreSubtotals="1" fieldPosition="0"/>
    </format>
    <format dxfId="19">
      <pivotArea dataOnly="0" labelOnly="1" outline="0" axis="axisValues" fieldPosition="0"/>
    </format>
    <format dxfId="18">
      <pivotArea dataOnly="0" labelOnly="1" outline="0" axis="axisValues" fieldPosition="0"/>
    </format>
    <format dxfId="17">
      <pivotArea outline="0" collapsedLevelsAreSubtotals="1" fieldPosition="0"/>
    </format>
    <format dxfId="16">
      <pivotArea dataOnly="0" labelOnly="1" fieldPosition="0">
        <references count="1">
          <reference field="4" count="0"/>
        </references>
      </pivotArea>
    </format>
    <format dxfId="15">
      <pivotArea dataOnly="0" labelOnly="1" grandRow="1" outline="0" fieldPosition="0"/>
    </format>
    <format dxfId="14">
      <pivotArea dataOnly="0" labelOnly="1" fieldPosition="0">
        <references count="2">
          <reference field="1" count="2">
            <x v="0"/>
            <x v="2"/>
          </reference>
          <reference field="4" count="1" selected="0">
            <x v="0"/>
          </reference>
        </references>
      </pivotArea>
    </format>
    <format dxfId="13">
      <pivotArea dataOnly="0" labelOnly="1" fieldPosition="0">
        <references count="2">
          <reference field="1" count="1">
            <x v="5"/>
          </reference>
          <reference field="4" count="1" selected="0">
            <x v="1"/>
          </reference>
        </references>
      </pivotArea>
    </format>
    <format dxfId="12">
      <pivotArea dataOnly="0" labelOnly="1" fieldPosition="0">
        <references count="2">
          <reference field="1" count="0"/>
          <reference field="4" count="1" selected="0">
            <x v="2"/>
          </reference>
        </references>
      </pivotArea>
    </format>
    <format dxfId="11">
      <pivotArea dataOnly="0" labelOnly="1" fieldPosition="0">
        <references count="2">
          <reference field="1" count="1">
            <x v="5"/>
          </reference>
          <reference field="4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_Suivi_temps_projet" displayName="Tab_Suivi_temps_projet" ref="B7:E20" totalsRowShown="0" headerRowDxfId="90" dataDxfId="89" tableBorderDxfId="88">
  <autoFilter ref="B7:E20" xr:uid="{00000000-0009-0000-0100-000002000000}"/>
  <sortState ref="B8:E20">
    <sortCondition ref="B8:B20" customList="DOSSIER AMO ETUDES URBAINES,DOSSIER AMO QE,DOSSIER MOE,CONCOURS MOE,AUTRES INTERVENTIONS/SOUS-TRAITANCE,EXPERTISES/CONSEILS/ETUDES,PRESTATIONS FORMATION"/>
  </sortState>
  <tableColumns count="4">
    <tableColumn id="1" xr3:uid="{00000000-0010-0000-0000-000001000000}" name="Type projet" dataDxfId="87" totalsRowDxfId="86"/>
    <tableColumn id="2" xr3:uid="{00000000-0010-0000-0000-000002000000}" name="Nom projet" dataDxfId="85" totalsRowDxfId="84"/>
    <tableColumn id="3" xr3:uid="{00000000-0010-0000-0000-000003000000}" name="Heures réalisées" dataDxfId="83">
      <calculatedColumnFormula>IF(E8=0,0,INDEX(Tab_BdD[Imputation],E8))</calculatedColumnFormula>
    </tableColumn>
    <tableColumn id="4" xr3:uid="{00000000-0010-0000-0000-000004000000}" name="ligne dans la BdD" dataDxfId="82">
      <calculatedColumnFormula>IFERROR(MATCH(A8&amp;"|"&amp;$D$2&amp;"|"&amp;C8&amp;"|"&amp;$D$4&amp;"|"&amp;$D$5,Tab_BdD[ID],0),0)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1000000}" name="Tableau16" displayName="Tableau16" ref="A22:E40" totalsRowShown="0" headerRowBorderDxfId="81" tableBorderDxfId="80" totalsRowBorderDxfId="79">
  <autoFilter ref="A22:E40" xr:uid="{00000000-0009-0000-0100-000010000000}"/>
  <sortState ref="A22:E39">
    <sortCondition descending="1" ref="A22:A39"/>
    <sortCondition ref="B22:B39" customList="ADMINISTRATIF ET MANAGEMENT,PROSPECTS,BENEVOLAT,FORMATION,DIVERS,AUTRES"/>
  </sortState>
  <tableColumns count="5">
    <tableColumn id="1" xr3:uid="{00000000-0010-0000-0100-000001000000}" name="Fonction" dataDxfId="78"/>
    <tableColumn id="2" xr3:uid="{00000000-0010-0000-0100-000002000000}" name="Type " dataDxfId="77"/>
    <tableColumn id="3" xr3:uid="{00000000-0010-0000-0100-000003000000}" name="Nom" dataDxfId="76"/>
    <tableColumn id="4" xr3:uid="{00000000-0010-0000-0100-000004000000}" name="Heures réalisées" dataDxfId="75"/>
    <tableColumn id="5" xr3:uid="{00000000-0010-0000-0100-000005000000}" name="ligne dans la BdD" dataDxfId="74">
      <calculatedColumnFormula>IFERROR(MATCH(Tableau16[[#This Row],[Fonction]]&amp;"|"&amp;$D$2&amp;"|"&amp;C23&amp;"|"&amp;$D$4&amp;"|"&amp;$D$5,Tab_BdD[ID],0),0)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_Projet" displayName="Tab_Projet" ref="A17:P30" totalsRowShown="0" headerRowDxfId="73" dataDxfId="71" headerRowBorderDxfId="72" tableBorderDxfId="70" totalsRowBorderDxfId="69">
  <autoFilter ref="A17:P30" xr:uid="{00000000-0009-0000-0100-000003000000}"/>
  <sortState ref="A18:P29">
    <sortCondition descending="1" ref="A17:A29"/>
  </sortState>
  <tableColumns count="16">
    <tableColumn id="1" xr3:uid="{00000000-0010-0000-0200-000001000000}" name="N°" dataDxfId="68"/>
    <tableColumn id="2" xr3:uid="{00000000-0010-0000-0200-000002000000}" name="Type" dataDxfId="67"/>
    <tableColumn id="3" xr3:uid="{00000000-0010-0000-0200-000003000000}" name="Nom" dataDxfId="66"/>
    <tableColumn id="4" xr3:uid="{00000000-0010-0000-0200-000004000000}" name="Ville" dataDxfId="65"/>
    <tableColumn id="5" xr3:uid="{00000000-0010-0000-0200-000005000000}" name="Client" dataDxfId="64"/>
    <tableColumn id="7" xr3:uid="{00000000-0010-0000-0200-000007000000}" name="Temps prévu (en H)" dataDxfId="63"/>
    <tableColumn id="15" xr3:uid="{00000000-0010-0000-0200-00000F000000}" name="CA prévu" dataDxfId="62"/>
    <tableColumn id="16" xr3:uid="{00000000-0010-0000-0200-000010000000}" name="Rétrocessions prévues" dataDxfId="61"/>
    <tableColumn id="8" xr3:uid="{00000000-0010-0000-0200-000008000000}" name="Budget mission prévu" dataDxfId="60"/>
    <tableColumn id="9" xr3:uid="{00000000-0010-0000-0200-000009000000}" name="A" dataDxfId="59"/>
    <tableColumn id="10" xr3:uid="{00000000-0010-0000-0200-00000A000000}" name="G" dataDxfId="58"/>
    <tableColumn id="11" xr3:uid="{00000000-0010-0000-0200-00000B000000}" name="O" dataDxfId="57"/>
    <tableColumn id="12" xr3:uid="{00000000-0010-0000-0200-00000C000000}" name="S" dataDxfId="56"/>
    <tableColumn id="14" xr3:uid="{00000000-0010-0000-0200-00000E000000}" name="Montants facturés" dataDxfId="55"/>
    <tableColumn id="17" xr3:uid="{00000000-0010-0000-0200-000011000000}" name="Rétrocessions versées" dataDxfId="54"/>
    <tableColumn id="6" xr3:uid="{00000000-0010-0000-0200-000006000000}" name="Statut" dataDxfId="5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_BdD" displayName="Tab_BdD" ref="A1:I32" totalsRowShown="0" headerRowDxfId="50" dataDxfId="49">
  <autoFilter ref="A1:I32" xr:uid="{00000000-0009-0000-0100-000001000000}"/>
  <sortState ref="A2:I22">
    <sortCondition descending="1" ref="D2:D22"/>
    <sortCondition descending="1" ref="E2:E22"/>
  </sortState>
  <tableColumns count="9">
    <tableColumn id="14" xr3:uid="{00000000-0010-0000-0300-00000E000000}" name="Fonction" dataDxfId="48"/>
    <tableColumn id="1" xr3:uid="{00000000-0010-0000-0300-000001000000}" name="Salarié" dataDxfId="47"/>
    <tableColumn id="2" xr3:uid="{00000000-0010-0000-0300-000002000000}" name="Nom" dataDxfId="46"/>
    <tableColumn id="3" xr3:uid="{00000000-0010-0000-0300-000003000000}" name="Année" dataDxfId="45"/>
    <tableColumn id="4" xr3:uid="{00000000-0010-0000-0300-000004000000}" name="Semaine" dataDxfId="44"/>
    <tableColumn id="5" xr3:uid="{00000000-0010-0000-0300-000005000000}" name="Imputation" dataDxfId="43"/>
    <tableColumn id="6" xr3:uid="{00000000-0010-0000-0300-000006000000}" name="ID" dataDxfId="42">
      <calculatedColumnFormula>Tab_BdD[[#This Row],[Fonction]]&amp;"|"&amp;Tab_BdD[[#This Row],[Salarié]]&amp;"|"&amp;Tab_BdD[[#This Row],[Nom]]&amp;"|"&amp;Tab_BdD[[#This Row],[Année]]&amp;"|"&amp;Tab_BdD[[#This Row],[Semaine]]</calculatedColumnFormula>
    </tableColumn>
    <tableColumn id="12" xr3:uid="{00000000-0010-0000-0300-00000C000000}" name="Coût temps" dataDxfId="41">
      <calculatedColumnFormula>Tab_BdD[[#This Row],[Imputation]]*INDEX('Coût horaire'!$I$1:$K$6,MATCH(Tab_BdD[[#This Row],[Salarié]],'Coût horaire'!$I$1:$I$6,0),MATCH(Tab_BdD[[#This Row],[Année]],'Coût horaire'!$I$1:$K$1,0))</calculatedColumnFormula>
    </tableColumn>
    <tableColumn id="7" xr3:uid="{00000000-0010-0000-0300-000007000000}" name="N° projet" dataDxfId="40">
      <calculatedColumnFormula>IFERROR(INDEX(Tab_Projet[N°],MATCH(Tab_BdD[[#This Row],[Nom]],Tab_Projet[Nom],0)),"0")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A7:C25" totalsRowShown="0" headerRowBorderDxfId="4" tableBorderDxfId="3" totalsRowBorderDxfId="2">
  <autoFilter ref="A7:C25" xr:uid="{00000000-0009-0000-0100-000004000000}"/>
  <tableColumns count="3">
    <tableColumn id="2" xr3:uid="{00000000-0010-0000-0400-000002000000}" name="Catégorie" dataDxfId="1"/>
    <tableColumn id="3" xr3:uid="{00000000-0010-0000-0400-000003000000}" name="Type"/>
    <tableColumn id="4" xr3:uid="{00000000-0010-0000-0400-000004000000}" name="Nom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H51"/>
  <sheetViews>
    <sheetView topLeftCell="B1" workbookViewId="0">
      <selection activeCell="R18" sqref="R18"/>
    </sheetView>
  </sheetViews>
  <sheetFormatPr baseColWidth="10" defaultRowHeight="15" outlineLevelCol="1" x14ac:dyDescent="0.2"/>
  <cols>
    <col min="1" max="1" width="18.5" style="13" hidden="1" customWidth="1" outlineLevel="1"/>
    <col min="2" max="2" width="30.6640625" customWidth="1" collapsed="1"/>
    <col min="3" max="3" width="49.83203125" customWidth="1"/>
    <col min="4" max="5" width="17.6640625" customWidth="1"/>
  </cols>
  <sheetData>
    <row r="1" spans="1:6" ht="25" customHeight="1" x14ac:dyDescent="0.2">
      <c r="B1" s="123" t="s">
        <v>9</v>
      </c>
      <c r="C1" s="123"/>
      <c r="D1" s="123"/>
      <c r="E1" s="123"/>
    </row>
    <row r="2" spans="1:6" ht="20" customHeight="1" x14ac:dyDescent="0.2">
      <c r="B2" s="5"/>
      <c r="C2" s="6" t="s">
        <v>11</v>
      </c>
      <c r="D2" s="30" t="s">
        <v>55</v>
      </c>
      <c r="E2" s="5"/>
    </row>
    <row r="3" spans="1:6" ht="20" customHeight="1" x14ac:dyDescent="0.2">
      <c r="B3" s="5"/>
      <c r="C3" s="5"/>
      <c r="D3" s="5"/>
      <c r="E3" s="5"/>
    </row>
    <row r="4" spans="1:6" ht="20" customHeight="1" x14ac:dyDescent="0.2">
      <c r="B4" s="5"/>
      <c r="C4" s="6" t="s">
        <v>8</v>
      </c>
      <c r="D4" s="30">
        <v>2019</v>
      </c>
      <c r="E4" s="5"/>
    </row>
    <row r="5" spans="1:6" ht="20" customHeight="1" x14ac:dyDescent="0.2">
      <c r="B5" s="5"/>
      <c r="C5" s="6" t="s">
        <v>10</v>
      </c>
      <c r="D5" s="30">
        <v>18</v>
      </c>
      <c r="E5" s="5"/>
    </row>
    <row r="6" spans="1:6" ht="20" customHeight="1" x14ac:dyDescent="0.2">
      <c r="B6" s="5"/>
      <c r="C6" s="5"/>
      <c r="D6" s="5"/>
      <c r="E6" s="5"/>
    </row>
    <row r="7" spans="1:6" ht="20" customHeight="1" x14ac:dyDescent="0.2">
      <c r="A7" s="2" t="s">
        <v>46</v>
      </c>
      <c r="B7" s="60" t="s">
        <v>0</v>
      </c>
      <c r="C7" s="22" t="s">
        <v>1</v>
      </c>
      <c r="D7" s="112" t="s">
        <v>103</v>
      </c>
      <c r="E7" s="113" t="s">
        <v>15</v>
      </c>
      <c r="F7" s="18"/>
    </row>
    <row r="8" spans="1:6" ht="30" customHeight="1" x14ac:dyDescent="0.2">
      <c r="A8" s="35" t="s">
        <v>18</v>
      </c>
      <c r="B8" s="1" t="s">
        <v>2</v>
      </c>
      <c r="C8" s="1" t="s">
        <v>97</v>
      </c>
      <c r="D8" s="96">
        <f>IF(E8=0,0,INDEX(Tab_BdD[Imputation],E8))</f>
        <v>0</v>
      </c>
      <c r="E8" s="66">
        <f>IFERROR(MATCH(A8&amp;"|"&amp;$D$2&amp;"|"&amp;C8&amp;"|"&amp;$D$4&amp;"|"&amp;$D$5,Tab_BdD[ID],0),0)</f>
        <v>0</v>
      </c>
      <c r="F8" s="18"/>
    </row>
    <row r="9" spans="1:6" ht="30" customHeight="1" x14ac:dyDescent="0.2">
      <c r="A9" s="35" t="s">
        <v>18</v>
      </c>
      <c r="B9" s="15" t="s">
        <v>2</v>
      </c>
      <c r="C9" s="21" t="s">
        <v>4</v>
      </c>
      <c r="D9" s="96">
        <f>IF(E9=0,0,INDEX(Tab_BdD[Imputation],E9))</f>
        <v>0</v>
      </c>
      <c r="E9" s="66">
        <f>IFERROR(MATCH(A9&amp;"|"&amp;$D$2&amp;"|"&amp;C9&amp;"|"&amp;$D$4&amp;"|"&amp;$D$5,Tab_BdD[ID],0),0)</f>
        <v>0</v>
      </c>
      <c r="F9" s="18"/>
    </row>
    <row r="10" spans="1:6" ht="30" customHeight="1" x14ac:dyDescent="0.2">
      <c r="A10" s="35" t="s">
        <v>18</v>
      </c>
      <c r="B10" s="15" t="s">
        <v>3</v>
      </c>
      <c r="C10" s="1" t="s">
        <v>95</v>
      </c>
      <c r="D10" s="96">
        <f>IF(E10=0,0,INDEX(Tab_BdD[Imputation],E10))</f>
        <v>3.5</v>
      </c>
      <c r="E10" s="66">
        <f>IFERROR(MATCH(A10&amp;"|"&amp;$D$2&amp;"|"&amp;C10&amp;"|"&amp;$D$4&amp;"|"&amp;$D$5,Tab_BdD[ID],0),0)</f>
        <v>18</v>
      </c>
      <c r="F10" s="18"/>
    </row>
    <row r="11" spans="1:6" ht="30" customHeight="1" x14ac:dyDescent="0.2">
      <c r="A11" s="35" t="s">
        <v>18</v>
      </c>
      <c r="B11" s="15" t="s">
        <v>3</v>
      </c>
      <c r="C11" s="21" t="s">
        <v>91</v>
      </c>
      <c r="D11" s="96">
        <f>IF(E11=0,0,INDEX(Tab_BdD[Imputation],E11))</f>
        <v>2</v>
      </c>
      <c r="E11" s="66">
        <f>IFERROR(MATCH(A11&amp;"|"&amp;$D$2&amp;"|"&amp;C11&amp;"|"&amp;$D$4&amp;"|"&amp;$D$5,Tab_BdD[ID],0),0)</f>
        <v>31</v>
      </c>
      <c r="F11" s="18"/>
    </row>
    <row r="12" spans="1:6" ht="30" customHeight="1" x14ac:dyDescent="0.2">
      <c r="A12" s="35" t="s">
        <v>18</v>
      </c>
      <c r="B12" s="1" t="s">
        <v>50</v>
      </c>
      <c r="C12" s="1" t="s">
        <v>110</v>
      </c>
      <c r="D12" s="96">
        <f>IF(E12=0,0,INDEX(Tab_BdD[Imputation],E12))</f>
        <v>2.5</v>
      </c>
      <c r="E12" s="66">
        <f>IFERROR(MATCH(A12&amp;"|"&amp;$D$2&amp;"|"&amp;C12&amp;"|"&amp;$D$4&amp;"|"&amp;$D$5,Tab_BdD[ID],0),0)</f>
        <v>30</v>
      </c>
      <c r="F12" s="18"/>
    </row>
    <row r="13" spans="1:6" ht="30" customHeight="1" x14ac:dyDescent="0.2">
      <c r="A13" s="35" t="s">
        <v>18</v>
      </c>
      <c r="B13" s="15" t="s">
        <v>50</v>
      </c>
      <c r="C13" s="1" t="s">
        <v>93</v>
      </c>
      <c r="D13" s="97">
        <f>IF(E13=0,0,INDEX(Tab_BdD[Imputation],E13))</f>
        <v>0</v>
      </c>
      <c r="E13" s="66">
        <f>IFERROR(MATCH(A13&amp;"|"&amp;$D$2&amp;"|"&amp;C13&amp;"|"&amp;$D$4&amp;"|"&amp;$D$5,Tab_BdD[ID],0),0)</f>
        <v>0</v>
      </c>
      <c r="F13" s="18"/>
    </row>
    <row r="14" spans="1:6" ht="30" customHeight="1" x14ac:dyDescent="0.2">
      <c r="A14" s="35" t="s">
        <v>18</v>
      </c>
      <c r="B14" s="1" t="s">
        <v>52</v>
      </c>
      <c r="C14" s="1" t="s">
        <v>94</v>
      </c>
      <c r="D14" s="97">
        <f>IF(E14=0,0,INDEX(Tab_BdD[Imputation],E14))</f>
        <v>0</v>
      </c>
      <c r="E14" s="66">
        <f>IFERROR(MATCH(A14&amp;"|"&amp;$D$2&amp;"|"&amp;C14&amp;"|"&amp;$D$4&amp;"|"&amp;$D$5,Tab_BdD[ID],0),0)</f>
        <v>0</v>
      </c>
      <c r="F14" s="18"/>
    </row>
    <row r="15" spans="1:6" ht="30" customHeight="1" x14ac:dyDescent="0.2">
      <c r="A15" s="35" t="s">
        <v>18</v>
      </c>
      <c r="B15" s="15" t="s">
        <v>52</v>
      </c>
      <c r="C15" s="1" t="s">
        <v>6</v>
      </c>
      <c r="D15" s="97">
        <f>IF(E15=0,0,INDEX(Tab_BdD[Imputation],E15))</f>
        <v>0</v>
      </c>
      <c r="E15" s="66">
        <f>IFERROR(MATCH(A15&amp;"|"&amp;$D$2&amp;"|"&amp;C15&amp;"|"&amp;$D$4&amp;"|"&amp;$D$5,Tab_BdD[ID],0),0)</f>
        <v>0</v>
      </c>
      <c r="F15" s="18"/>
    </row>
    <row r="16" spans="1:6" ht="30" customHeight="1" x14ac:dyDescent="0.2">
      <c r="A16" s="35" t="s">
        <v>18</v>
      </c>
      <c r="B16" s="15" t="s">
        <v>54</v>
      </c>
      <c r="C16" s="1" t="s">
        <v>49</v>
      </c>
      <c r="D16" s="97">
        <f>IF(E16=0,0,INDEX(Tab_BdD[Imputation],E16))</f>
        <v>0</v>
      </c>
      <c r="E16" s="66">
        <f>IFERROR(MATCH(A16&amp;"|"&amp;$D$2&amp;"|"&amp;C16&amp;"|"&amp;$D$4&amp;"|"&amp;$D$5,Tab_BdD[ID],0),0)</f>
        <v>0</v>
      </c>
      <c r="F16" s="18"/>
    </row>
    <row r="17" spans="1:6" ht="30" customHeight="1" x14ac:dyDescent="0.2">
      <c r="A17" s="35" t="s">
        <v>18</v>
      </c>
      <c r="B17" s="76" t="s">
        <v>54</v>
      </c>
      <c r="C17" s="1" t="s">
        <v>5</v>
      </c>
      <c r="D17" s="97">
        <f>IF(E17=0,0,INDEX(Tab_BdD[Imputation],E17))</f>
        <v>0</v>
      </c>
      <c r="E17" s="66">
        <f>IFERROR(MATCH(A17&amp;"|"&amp;$D$2&amp;"|"&amp;C17&amp;"|"&amp;$D$4&amp;"|"&amp;$D$5,Tab_BdD[ID],0),0)</f>
        <v>0</v>
      </c>
      <c r="F17" s="18"/>
    </row>
    <row r="18" spans="1:6" ht="30" customHeight="1" x14ac:dyDescent="0.2">
      <c r="A18" s="35" t="s">
        <v>18</v>
      </c>
      <c r="B18" s="36" t="s">
        <v>56</v>
      </c>
      <c r="C18" s="1" t="s">
        <v>7</v>
      </c>
      <c r="D18" s="97">
        <f>IF(E18=0,0,INDEX(Tab_BdD[Imputation],E18))</f>
        <v>0</v>
      </c>
      <c r="E18" s="66">
        <f>IFERROR(MATCH(A18&amp;"|"&amp;$D$2&amp;"|"&amp;C18&amp;"|"&amp;$D$4&amp;"|"&amp;$D$5,Tab_BdD[ID],0),0)</f>
        <v>0</v>
      </c>
      <c r="F18" s="18"/>
    </row>
    <row r="19" spans="1:6" ht="30" customHeight="1" x14ac:dyDescent="0.2">
      <c r="A19" s="35" t="s">
        <v>18</v>
      </c>
      <c r="B19" s="76" t="s">
        <v>56</v>
      </c>
      <c r="C19" s="1" t="s">
        <v>92</v>
      </c>
      <c r="D19" s="97">
        <f>IF(E19=0,0,INDEX(Tab_BdD[Imputation],E19))</f>
        <v>0</v>
      </c>
      <c r="E19" s="66">
        <f>IFERROR(MATCH(A19&amp;"|"&amp;$D$2&amp;"|"&amp;C19&amp;"|"&amp;$D$4&amp;"|"&amp;$D$5,Tab_BdD[ID],0),0)</f>
        <v>0</v>
      </c>
      <c r="F19" s="18"/>
    </row>
    <row r="20" spans="1:6" ht="30" customHeight="1" x14ac:dyDescent="0.2">
      <c r="A20" s="35" t="s">
        <v>18</v>
      </c>
      <c r="B20" s="37" t="s">
        <v>87</v>
      </c>
      <c r="C20" s="1" t="s">
        <v>96</v>
      </c>
      <c r="D20" s="97">
        <f>IF(E20=0,0,INDEX(Tab_BdD[Imputation],E20))</f>
        <v>0</v>
      </c>
      <c r="E20" s="66">
        <f>IFERROR(MATCH(A20&amp;"|"&amp;$D$2&amp;"|"&amp;C20&amp;"|"&amp;$D$4&amp;"|"&amp;$D$5,Tab_BdD[ID],0),0)</f>
        <v>0</v>
      </c>
      <c r="F20" s="18"/>
    </row>
    <row r="21" spans="1:6" s="18" customFormat="1" ht="30" customHeight="1" x14ac:dyDescent="0.2">
      <c r="A21" s="19"/>
      <c r="B21" s="27"/>
      <c r="C21" s="28"/>
      <c r="D21" s="29"/>
      <c r="E21" s="38"/>
    </row>
    <row r="22" spans="1:6" ht="20" customHeight="1" x14ac:dyDescent="0.2">
      <c r="A22" s="61" t="s">
        <v>46</v>
      </c>
      <c r="B22" s="62" t="s">
        <v>20</v>
      </c>
      <c r="C22" s="63" t="s">
        <v>21</v>
      </c>
      <c r="D22" s="112" t="s">
        <v>103</v>
      </c>
      <c r="E22" s="114" t="s">
        <v>15</v>
      </c>
    </row>
    <row r="23" spans="1:6" ht="20" customHeight="1" x14ac:dyDescent="0.2">
      <c r="A23" s="46" t="s">
        <v>19</v>
      </c>
      <c r="B23" s="7" t="s">
        <v>22</v>
      </c>
      <c r="C23" s="8" t="s">
        <v>23</v>
      </c>
      <c r="D23" s="98">
        <f>IF(E23=0,0,INDEX(Tab_BdD[Imputation],E23))</f>
        <v>0</v>
      </c>
      <c r="E23" s="67">
        <f>IFERROR(MATCH(Tableau16[[#This Row],[Fonction]]&amp;"|"&amp;$D$2&amp;"|"&amp;C23&amp;"|"&amp;$D$4&amp;"|"&amp;$D$5,Tab_BdD[ID],0),0)</f>
        <v>0</v>
      </c>
    </row>
    <row r="24" spans="1:6" ht="20" customHeight="1" x14ac:dyDescent="0.2">
      <c r="A24" s="46" t="s">
        <v>19</v>
      </c>
      <c r="B24" s="7" t="s">
        <v>22</v>
      </c>
      <c r="C24" s="8" t="s">
        <v>24</v>
      </c>
      <c r="D24" s="99">
        <f>IF(E24=0,0,INDEX(Tab_BdD[Imputation],E24))</f>
        <v>0</v>
      </c>
      <c r="E24" s="67">
        <f>IFERROR(MATCH(Tableau16[[#This Row],[Fonction]]&amp;"|"&amp;$D$2&amp;"|"&amp;C24&amp;"|"&amp;$D$4&amp;"|"&amp;$D$5,Tab_BdD[ID],0),0)</f>
        <v>0</v>
      </c>
    </row>
    <row r="25" spans="1:6" ht="20" customHeight="1" x14ac:dyDescent="0.2">
      <c r="A25" s="46" t="s">
        <v>19</v>
      </c>
      <c r="B25" s="7" t="s">
        <v>22</v>
      </c>
      <c r="C25" s="8" t="s">
        <v>25</v>
      </c>
      <c r="D25" s="100">
        <f>IF(E25=0,0,INDEX(Tab_BdD[Imputation],E25))</f>
        <v>0</v>
      </c>
      <c r="E25" s="67">
        <f>IFERROR(MATCH(Tableau16[[#This Row],[Fonction]]&amp;"|"&amp;$D$2&amp;"|"&amp;C25&amp;"|"&amp;$D$4&amp;"|"&amp;$D$5,Tab_BdD[ID],0),0)</f>
        <v>0</v>
      </c>
    </row>
    <row r="26" spans="1:6" ht="20" customHeight="1" x14ac:dyDescent="0.2">
      <c r="A26" s="46" t="s">
        <v>19</v>
      </c>
      <c r="B26" s="7" t="s">
        <v>22</v>
      </c>
      <c r="C26" s="8" t="s">
        <v>26</v>
      </c>
      <c r="D26" s="100">
        <f>IF(E26=0,0,INDEX(Tab_BdD[Imputation],E26))</f>
        <v>2</v>
      </c>
      <c r="E26" s="67">
        <f>IFERROR(MATCH(Tableau16[[#This Row],[Fonction]]&amp;"|"&amp;$D$2&amp;"|"&amp;C26&amp;"|"&amp;$D$4&amp;"|"&amp;$D$5,Tab_BdD[ID],0),0)</f>
        <v>17</v>
      </c>
    </row>
    <row r="27" spans="1:6" ht="20" customHeight="1" x14ac:dyDescent="0.2">
      <c r="A27" s="46" t="s">
        <v>19</v>
      </c>
      <c r="B27" s="7" t="s">
        <v>22</v>
      </c>
      <c r="C27" s="8" t="s">
        <v>27</v>
      </c>
      <c r="D27" s="100">
        <f>IF(E27=0,0,INDEX(Tab_BdD[Imputation],E27))</f>
        <v>0</v>
      </c>
      <c r="E27" s="67">
        <f>IFERROR(MATCH(Tableau16[[#This Row],[Fonction]]&amp;"|"&amp;$D$2&amp;"|"&amp;C27&amp;"|"&amp;$D$4&amp;"|"&amp;$D$5,Tab_BdD[ID],0),0)</f>
        <v>0</v>
      </c>
    </row>
    <row r="28" spans="1:6" ht="20" customHeight="1" x14ac:dyDescent="0.2">
      <c r="A28" s="46" t="s">
        <v>19</v>
      </c>
      <c r="B28" s="7" t="s">
        <v>22</v>
      </c>
      <c r="C28" s="8" t="s">
        <v>28</v>
      </c>
      <c r="D28" s="100">
        <f>IF(E28=0,0,INDEX(Tab_BdD[Imputation],E28))</f>
        <v>0</v>
      </c>
      <c r="E28" s="67">
        <f>IFERROR(MATCH(Tableau16[[#This Row],[Fonction]]&amp;"|"&amp;$D$2&amp;"|"&amp;C28&amp;"|"&amp;$D$4&amp;"|"&amp;$D$5,Tab_BdD[ID],0),0)</f>
        <v>0</v>
      </c>
    </row>
    <row r="29" spans="1:6" ht="20" customHeight="1" x14ac:dyDescent="0.2">
      <c r="A29" s="46" t="s">
        <v>19</v>
      </c>
      <c r="B29" s="7" t="s">
        <v>22</v>
      </c>
      <c r="C29" s="8" t="s">
        <v>29</v>
      </c>
      <c r="D29" s="100">
        <f>IF(E29=0,0,INDEX(Tab_BdD[Imputation],E29))</f>
        <v>0</v>
      </c>
      <c r="E29" s="67">
        <f>IFERROR(MATCH(Tableau16[[#This Row],[Fonction]]&amp;"|"&amp;$D$2&amp;"|"&amp;C29&amp;"|"&amp;$D$4&amp;"|"&amp;$D$5,Tab_BdD[ID],0),0)</f>
        <v>0</v>
      </c>
    </row>
    <row r="30" spans="1:6" ht="20" customHeight="1" x14ac:dyDescent="0.2">
      <c r="A30" s="46" t="s">
        <v>19</v>
      </c>
      <c r="B30" s="9" t="s">
        <v>30</v>
      </c>
      <c r="C30" s="8" t="s">
        <v>37</v>
      </c>
      <c r="D30" s="100">
        <f>IF(E30=0,0,INDEX(Tab_BdD[Imputation],E30))</f>
        <v>0</v>
      </c>
      <c r="E30" s="67">
        <f>IFERROR(MATCH(Tableau16[[#This Row],[Fonction]]&amp;"|"&amp;$D$2&amp;"|"&amp;C30&amp;"|"&amp;$D$4&amp;"|"&amp;$D$5,Tab_BdD[ID],0),0)</f>
        <v>0</v>
      </c>
    </row>
    <row r="31" spans="1:6" ht="20" customHeight="1" x14ac:dyDescent="0.2">
      <c r="A31" s="46" t="s">
        <v>19</v>
      </c>
      <c r="B31" s="9" t="s">
        <v>30</v>
      </c>
      <c r="C31" s="8" t="s">
        <v>38</v>
      </c>
      <c r="D31" s="100">
        <f>IF(E31=0,0,INDEX(Tab_BdD[Imputation],E31))</f>
        <v>0</v>
      </c>
      <c r="E31" s="67">
        <f>IFERROR(MATCH(Tableau16[[#This Row],[Fonction]]&amp;"|"&amp;$D$2&amp;"|"&amp;C31&amp;"|"&amp;$D$4&amp;"|"&amp;$D$5,Tab_BdD[ID],0),0)</f>
        <v>0</v>
      </c>
    </row>
    <row r="32" spans="1:6" ht="20" customHeight="1" x14ac:dyDescent="0.2">
      <c r="A32" s="46" t="s">
        <v>19</v>
      </c>
      <c r="B32" s="9" t="s">
        <v>30</v>
      </c>
      <c r="C32" s="8" t="s">
        <v>40</v>
      </c>
      <c r="D32" s="100">
        <f>IF(E32=0,0,INDEX(Tab_BdD[Imputation],E32))</f>
        <v>0</v>
      </c>
      <c r="E32" s="67">
        <f>IFERROR(MATCH(Tableau16[[#This Row],[Fonction]]&amp;"|"&amp;$D$2&amp;"|"&amp;C32&amp;"|"&amp;$D$4&amp;"|"&amp;$D$5,Tab_BdD[ID],0),0)</f>
        <v>0</v>
      </c>
    </row>
    <row r="33" spans="1:8" ht="20" customHeight="1" x14ac:dyDescent="0.2">
      <c r="A33" s="46" t="s">
        <v>19</v>
      </c>
      <c r="B33" s="9" t="s">
        <v>30</v>
      </c>
      <c r="C33" s="8" t="s">
        <v>41</v>
      </c>
      <c r="D33" s="100">
        <f>IFERROR(INDEX(Tab_BdD[Imputation],E33),0)</f>
        <v>0</v>
      </c>
      <c r="E33" s="67">
        <f>IFERROR(MATCH(Tableau16[[#This Row],[Fonction]]&amp;"|"&amp;$D$2&amp;"|"&amp;C33&amp;"|"&amp;$D$4&amp;"|"&amp;$D$5,Tab_BdD[ID],0),0)</f>
        <v>0</v>
      </c>
    </row>
    <row r="34" spans="1:8" ht="20" customHeight="1" x14ac:dyDescent="0.2">
      <c r="A34" s="46" t="s">
        <v>19</v>
      </c>
      <c r="B34" s="9" t="s">
        <v>30</v>
      </c>
      <c r="C34" s="8" t="s">
        <v>43</v>
      </c>
      <c r="D34" s="100">
        <f>IFERROR(INDEX(Tab_BdD[Imputation],E34),0)</f>
        <v>0</v>
      </c>
      <c r="E34" s="67">
        <f>IFERROR(MATCH(Tableau16[[#This Row],[Fonction]]&amp;"|"&amp;$D$2&amp;"|"&amp;C34&amp;"|"&amp;$D$4&amp;"|"&amp;$D$5,Tab_BdD[ID],0),0)</f>
        <v>0</v>
      </c>
    </row>
    <row r="35" spans="1:8" ht="20" customHeight="1" x14ac:dyDescent="0.2">
      <c r="A35" s="46" t="s">
        <v>19</v>
      </c>
      <c r="B35" s="10" t="s">
        <v>36</v>
      </c>
      <c r="C35" s="8" t="s">
        <v>31</v>
      </c>
      <c r="D35" s="100">
        <f>IF(E35=0,0,INDEX(Tab_BdD[Imputation],E35))</f>
        <v>0</v>
      </c>
      <c r="E35" s="67">
        <f>IFERROR(MATCH(Tableau16[[#This Row],[Fonction]]&amp;"|"&amp;$D$2&amp;"|"&amp;C35&amp;"|"&amp;$D$4&amp;"|"&amp;$D$5,Tab_BdD[ID],0),0)</f>
        <v>0</v>
      </c>
      <c r="H35" s="42"/>
    </row>
    <row r="36" spans="1:8" ht="20" customHeight="1" x14ac:dyDescent="0.2">
      <c r="A36" s="46" t="s">
        <v>19</v>
      </c>
      <c r="B36" s="10" t="s">
        <v>36</v>
      </c>
      <c r="C36" s="8" t="s">
        <v>32</v>
      </c>
      <c r="D36" s="100">
        <f>IF(E36=0,0,INDEX(Tab_BdD[Imputation],E36))</f>
        <v>0</v>
      </c>
      <c r="E36" s="67">
        <f>IFERROR(MATCH(Tableau16[[#This Row],[Fonction]]&amp;"|"&amp;$D$2&amp;"|"&amp;C36&amp;"|"&amp;$D$4&amp;"|"&amp;$D$5,Tab_BdD[ID],0),0)</f>
        <v>0</v>
      </c>
    </row>
    <row r="37" spans="1:8" ht="20" customHeight="1" x14ac:dyDescent="0.2">
      <c r="A37" s="46" t="s">
        <v>19</v>
      </c>
      <c r="B37" s="11" t="s">
        <v>39</v>
      </c>
      <c r="C37" s="8" t="s">
        <v>34</v>
      </c>
      <c r="D37" s="100">
        <f>IFERROR(INDEX(Tab_BdD[Imputation],E37),0)</f>
        <v>0</v>
      </c>
      <c r="E37" s="67">
        <f>IFERROR(MATCH(Tableau16[[#This Row],[Fonction]]&amp;"|"&amp;$D$2&amp;"|"&amp;C37&amp;"|"&amp;$D$4&amp;"|"&amp;$D$5,Tab_BdD[ID],0),0)</f>
        <v>0</v>
      </c>
    </row>
    <row r="38" spans="1:8" ht="20" customHeight="1" x14ac:dyDescent="0.2">
      <c r="A38" s="46" t="s">
        <v>19</v>
      </c>
      <c r="B38" s="11" t="s">
        <v>39</v>
      </c>
      <c r="C38" s="8" t="s">
        <v>35</v>
      </c>
      <c r="D38" s="100">
        <f>IFERROR(INDEX(Tab_BdD[Imputation],E38),0)</f>
        <v>0</v>
      </c>
      <c r="E38" s="67">
        <f>IFERROR(MATCH(Tableau16[[#This Row],[Fonction]]&amp;"|"&amp;$D$2&amp;"|"&amp;C38&amp;"|"&amp;$D$4&amp;"|"&amp;$D$5,Tab_BdD[ID],0),0)</f>
        <v>0</v>
      </c>
    </row>
    <row r="39" spans="1:8" ht="20" customHeight="1" x14ac:dyDescent="0.2">
      <c r="A39" s="46" t="s">
        <v>19</v>
      </c>
      <c r="B39" s="12" t="s">
        <v>42</v>
      </c>
      <c r="C39" s="8" t="s">
        <v>33</v>
      </c>
      <c r="D39" s="100">
        <f>IF(E39=0,0,INDEX(Tab_BdD[Imputation],E39))</f>
        <v>0</v>
      </c>
      <c r="E39" s="67">
        <f>IFERROR(MATCH(Tableau16[[#This Row],[Fonction]]&amp;"|"&amp;$D$2&amp;"|"&amp;C39&amp;"|"&amp;$D$4&amp;"|"&amp;$D$5,Tab_BdD[ID],0),0)</f>
        <v>0</v>
      </c>
    </row>
    <row r="40" spans="1:8" ht="20" customHeight="1" x14ac:dyDescent="0.2">
      <c r="A40" s="47" t="s">
        <v>44</v>
      </c>
      <c r="B40" s="64" t="s">
        <v>88</v>
      </c>
      <c r="C40" s="65" t="s">
        <v>45</v>
      </c>
      <c r="D40" s="101">
        <f>IF(E40=0,0,INDEX(Tab_BdD[Imputation],E40))</f>
        <v>0</v>
      </c>
      <c r="E40" s="67">
        <f>IFERROR(MATCH(Tableau16[[#This Row],[Fonction]]&amp;"|"&amp;$D$2&amp;"|"&amp;C40&amp;"|"&amp;$D$4&amp;"|"&amp;$D$5,Tab_BdD[ID],0),0)</f>
        <v>0</v>
      </c>
    </row>
    <row r="47" spans="1:8" x14ac:dyDescent="0.2">
      <c r="A47" s="5"/>
    </row>
    <row r="48" spans="1:8" x14ac:dyDescent="0.2">
      <c r="A48" s="5"/>
    </row>
    <row r="49" spans="1:1" x14ac:dyDescent="0.2">
      <c r="A49" s="5"/>
    </row>
    <row r="50" spans="1:1" x14ac:dyDescent="0.2">
      <c r="A50" s="5"/>
    </row>
    <row r="51" spans="1:1" x14ac:dyDescent="0.2">
      <c r="A51" s="5"/>
    </row>
  </sheetData>
  <sortState ref="B22:B38">
    <sortCondition ref="B22:B38"/>
  </sortState>
  <mergeCells count="1">
    <mergeCell ref="B1:E1"/>
  </mergeCells>
  <conditionalFormatting sqref="B23:B40">
    <cfRule type="expression" dxfId="96" priority="1">
      <formula>$C23="AUTRES"</formula>
    </cfRule>
    <cfRule type="expression" dxfId="95" priority="2">
      <formula>$C23="DIVERS"</formula>
    </cfRule>
    <cfRule type="expression" dxfId="94" priority="3">
      <formula>$C23="FORMATION"</formula>
    </cfRule>
    <cfRule type="expression" dxfId="93" priority="4">
      <formula>$C23="BENEVOLAT"</formula>
    </cfRule>
    <cfRule type="expression" dxfId="92" priority="5">
      <formula>$C23="PROSPECTS"</formula>
    </cfRule>
    <cfRule type="expression" dxfId="91" priority="6">
      <formula>$B23="ADMINISTRATIF ET MANAGEMENT"</formula>
    </cfRule>
  </conditionalFormatting>
  <dataValidations count="2">
    <dataValidation type="custom" allowBlank="1" showInputMessage="1" showErrorMessage="1" errorTitle="Ce nom a déjà été attribué" error="Vous ne pouvez pas saisir en doublon le nom d'un projet" sqref="C8:C13" xr:uid="{00000000-0002-0000-0000-000000000000}">
      <formula1>COUNTIF(C:C,C8)=1</formula1>
    </dataValidation>
    <dataValidation type="decimal" operator="notEqual" allowBlank="1" showInputMessage="1" showErrorMessage="1" sqref="D8:D20 D23:D40" xr:uid="{00000000-0002-0000-0000-000001000000}">
      <formula1>100</formula1>
    </dataValidation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00000000-0002-0000-0000-000002000000}">
          <x14:formula1>
            <xm:f>'Paramètres - Listes de validité'!$C$4:$C$8</xm:f>
          </x14:formula1>
          <xm:sqref>D2</xm:sqref>
        </x14:dataValidation>
        <x14:dataValidation type="list" showDropDown="1" showInputMessage="1" showErrorMessage="1" xr:uid="{00000000-0002-0000-0000-000003000000}">
          <x14:formula1>
            <xm:f>'Paramètres - Listes de validité'!$A$4:$A$10</xm:f>
          </x14:formula1>
          <xm:sqref>B8 B10:B12</xm:sqref>
        </x14:dataValidation>
        <x14:dataValidation type="list" showDropDown="1" showInputMessage="1" showErrorMessage="1" xr:uid="{00000000-0002-0000-0000-000004000000}">
          <x14:formula1>
            <xm:f>'Paramètres - Listes de validité'!$A$4:$A$9</xm:f>
          </x14:formula1>
          <xm:sqref>B13:B20</xm:sqref>
        </x14:dataValidation>
        <x14:dataValidation type="list" showInputMessage="1" showErrorMessage="1" xr:uid="{00000000-0002-0000-0000-000005000000}">
          <x14:formula1>
            <xm:f>'Paramètres - Listes de validité'!$A$4:$A$10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XFC40"/>
  <sheetViews>
    <sheetView tabSelected="1" topLeftCell="A7" zoomScaleNormal="100" workbookViewId="0">
      <selection activeCell="O18" sqref="O18:P18"/>
    </sheetView>
  </sheetViews>
  <sheetFormatPr baseColWidth="10" defaultRowHeight="15" x14ac:dyDescent="0.2"/>
  <cols>
    <col min="2" max="3" width="30.6640625" customWidth="1"/>
    <col min="4" max="5" width="25.6640625" customWidth="1"/>
    <col min="6" max="6" width="22.1640625" customWidth="1"/>
    <col min="7" max="8" width="15.6640625" customWidth="1"/>
    <col min="9" max="9" width="24.33203125" customWidth="1"/>
    <col min="14" max="14" width="15.6640625" style="84" customWidth="1"/>
    <col min="15" max="15" width="15.6640625" customWidth="1"/>
    <col min="16" max="16" width="11.5" style="13"/>
  </cols>
  <sheetData>
    <row r="1" spans="1:16" ht="20" customHeight="1" x14ac:dyDescent="0.2">
      <c r="B1" s="124" t="s">
        <v>57</v>
      </c>
      <c r="C1" s="124"/>
    </row>
    <row r="2" spans="1:16" ht="30" customHeight="1" x14ac:dyDescent="0.2">
      <c r="B2" s="1" t="s">
        <v>47</v>
      </c>
      <c r="C2" s="1"/>
    </row>
    <row r="3" spans="1:16" ht="30" customHeight="1" x14ac:dyDescent="0.2">
      <c r="B3" s="1" t="s">
        <v>21</v>
      </c>
      <c r="C3" s="1"/>
    </row>
    <row r="4" spans="1:16" ht="30" customHeight="1" x14ac:dyDescent="0.2">
      <c r="B4" s="1" t="s">
        <v>58</v>
      </c>
      <c r="C4" s="1"/>
    </row>
    <row r="5" spans="1:16" ht="30" customHeight="1" x14ac:dyDescent="0.2">
      <c r="B5" s="1" t="s">
        <v>59</v>
      </c>
      <c r="C5" s="1"/>
    </row>
    <row r="6" spans="1:16" ht="30" customHeight="1" x14ac:dyDescent="0.2">
      <c r="B6" s="1" t="s">
        <v>61</v>
      </c>
      <c r="C6" s="1"/>
    </row>
    <row r="7" spans="1:16" ht="30" customHeight="1" x14ac:dyDescent="0.2">
      <c r="B7" s="1" t="s">
        <v>60</v>
      </c>
      <c r="C7" s="1"/>
    </row>
    <row r="8" spans="1:16" s="5" customFormat="1" ht="30" customHeight="1" x14ac:dyDescent="0.2">
      <c r="B8" s="6" t="s">
        <v>108</v>
      </c>
      <c r="C8" s="6"/>
      <c r="N8" s="84"/>
      <c r="P8" s="13"/>
    </row>
    <row r="9" spans="1:16" ht="30" customHeight="1" x14ac:dyDescent="0.2">
      <c r="B9" s="1" t="s">
        <v>62</v>
      </c>
      <c r="C9" s="1"/>
    </row>
    <row r="10" spans="1:16" ht="20" customHeight="1" x14ac:dyDescent="0.2">
      <c r="B10" s="124" t="s">
        <v>63</v>
      </c>
      <c r="C10" s="124"/>
    </row>
    <row r="11" spans="1:16" ht="30" customHeight="1" x14ac:dyDescent="0.2">
      <c r="B11" s="15" t="s">
        <v>4</v>
      </c>
      <c r="C11" s="1"/>
    </row>
    <row r="12" spans="1:16" ht="30" customHeight="1" x14ac:dyDescent="0.2">
      <c r="B12" s="15" t="s">
        <v>49</v>
      </c>
      <c r="C12" s="1"/>
    </row>
    <row r="13" spans="1:16" ht="30" customHeight="1" x14ac:dyDescent="0.2">
      <c r="B13" s="15" t="s">
        <v>51</v>
      </c>
      <c r="C13" s="1"/>
    </row>
    <row r="14" spans="1:16" ht="30" customHeight="1" x14ac:dyDescent="0.2">
      <c r="B14" s="15" t="s">
        <v>53</v>
      </c>
      <c r="C14" s="1"/>
      <c r="P14" s="103"/>
    </row>
    <row r="15" spans="1:16" ht="30" customHeight="1" x14ac:dyDescent="0.2"/>
    <row r="16" spans="1:16" ht="30" customHeight="1" x14ac:dyDescent="0.2">
      <c r="A16" s="16"/>
      <c r="B16" s="17"/>
      <c r="C16" s="17"/>
      <c r="D16" s="17"/>
      <c r="E16" s="17"/>
      <c r="F16" s="17"/>
      <c r="G16" s="17"/>
      <c r="H16" s="17"/>
      <c r="I16" s="17"/>
      <c r="J16" s="125" t="s">
        <v>63</v>
      </c>
      <c r="K16" s="125"/>
      <c r="L16" s="125"/>
      <c r="M16" s="125"/>
    </row>
    <row r="17" spans="1:16 16383:16383" ht="30" customHeight="1" x14ac:dyDescent="0.2">
      <c r="A17" s="31" t="s">
        <v>64</v>
      </c>
      <c r="B17" s="32" t="s">
        <v>47</v>
      </c>
      <c r="C17" s="32" t="s">
        <v>21</v>
      </c>
      <c r="D17" s="32" t="s">
        <v>58</v>
      </c>
      <c r="E17" s="32" t="s">
        <v>59</v>
      </c>
      <c r="F17" s="32" t="s">
        <v>61</v>
      </c>
      <c r="G17" s="32" t="s">
        <v>60</v>
      </c>
      <c r="H17" s="32" t="s">
        <v>108</v>
      </c>
      <c r="I17" s="32" t="s">
        <v>62</v>
      </c>
      <c r="J17" s="32" t="s">
        <v>4</v>
      </c>
      <c r="K17" s="32" t="s">
        <v>49</v>
      </c>
      <c r="L17" s="32" t="s">
        <v>51</v>
      </c>
      <c r="M17" s="33" t="s">
        <v>53</v>
      </c>
      <c r="N17" s="77" t="s">
        <v>102</v>
      </c>
      <c r="O17" s="32" t="s">
        <v>107</v>
      </c>
      <c r="P17" s="32" t="s">
        <v>66</v>
      </c>
      <c r="XFC17" t="s">
        <v>67</v>
      </c>
    </row>
    <row r="18" spans="1:16 16383:16383" ht="30" customHeight="1" x14ac:dyDescent="0.2">
      <c r="A18" s="88">
        <v>13</v>
      </c>
      <c r="B18" s="1" t="s">
        <v>50</v>
      </c>
      <c r="C18" s="1" t="s">
        <v>110</v>
      </c>
      <c r="D18" s="1"/>
      <c r="E18" s="1"/>
      <c r="F18" s="1"/>
      <c r="G18" s="1"/>
      <c r="H18" s="6"/>
      <c r="I18" s="1"/>
      <c r="J18" s="1"/>
      <c r="K18" s="1"/>
      <c r="L18" s="1"/>
      <c r="M18" s="1"/>
      <c r="N18" s="77"/>
      <c r="O18" s="128"/>
      <c r="P18" s="129" t="s">
        <v>67</v>
      </c>
    </row>
    <row r="19" spans="1:16 16383:16383" ht="30" customHeight="1" x14ac:dyDescent="0.2">
      <c r="A19" s="88">
        <v>12</v>
      </c>
      <c r="B19" s="110" t="s">
        <v>52</v>
      </c>
      <c r="C19" s="110" t="s">
        <v>94</v>
      </c>
      <c r="D19" s="110"/>
      <c r="E19" s="110"/>
      <c r="F19" s="92">
        <v>7.5</v>
      </c>
      <c r="G19" s="102"/>
      <c r="H19" s="102"/>
      <c r="I19" s="102"/>
      <c r="J19" s="92"/>
      <c r="K19" s="92"/>
      <c r="L19" s="92"/>
      <c r="M19" s="92"/>
      <c r="N19" s="77"/>
      <c r="O19" s="107"/>
      <c r="P19" s="104" t="s">
        <v>67</v>
      </c>
    </row>
    <row r="20" spans="1:16 16383:16383" ht="30" customHeight="1" x14ac:dyDescent="0.2">
      <c r="A20" s="88">
        <v>11</v>
      </c>
      <c r="B20" s="110" t="s">
        <v>56</v>
      </c>
      <c r="C20" s="110" t="s">
        <v>7</v>
      </c>
      <c r="D20" s="110"/>
      <c r="E20" s="110"/>
      <c r="F20" s="92">
        <v>22</v>
      </c>
      <c r="G20" s="102"/>
      <c r="H20" s="102"/>
      <c r="I20" s="102"/>
      <c r="J20" s="92"/>
      <c r="K20" s="92"/>
      <c r="L20" s="92"/>
      <c r="M20" s="92"/>
      <c r="N20" s="77"/>
      <c r="O20" s="107"/>
      <c r="P20" s="104" t="s">
        <v>67</v>
      </c>
    </row>
    <row r="21" spans="1:16 16383:16383" ht="30" customHeight="1" x14ac:dyDescent="0.2">
      <c r="A21" s="88">
        <v>10</v>
      </c>
      <c r="B21" s="110" t="s">
        <v>2</v>
      </c>
      <c r="C21" s="110" t="s">
        <v>97</v>
      </c>
      <c r="D21" s="110"/>
      <c r="E21" s="110"/>
      <c r="F21" s="92">
        <v>4</v>
      </c>
      <c r="G21" s="102"/>
      <c r="H21" s="102"/>
      <c r="I21" s="102"/>
      <c r="J21" s="92"/>
      <c r="K21" s="92"/>
      <c r="L21" s="92"/>
      <c r="M21" s="92"/>
      <c r="N21" s="77"/>
      <c r="O21" s="107"/>
      <c r="P21" s="104" t="s">
        <v>67</v>
      </c>
    </row>
    <row r="22" spans="1:16 16383:16383" ht="30" customHeight="1" x14ac:dyDescent="0.2">
      <c r="A22" s="88">
        <v>9</v>
      </c>
      <c r="B22" s="110" t="s">
        <v>87</v>
      </c>
      <c r="C22" s="110" t="s">
        <v>96</v>
      </c>
      <c r="D22" s="110"/>
      <c r="E22" s="110"/>
      <c r="F22" s="92">
        <v>9</v>
      </c>
      <c r="G22" s="102"/>
      <c r="H22" s="102"/>
      <c r="I22" s="102"/>
      <c r="J22" s="92"/>
      <c r="K22" s="92"/>
      <c r="L22" s="92"/>
      <c r="M22" s="92"/>
      <c r="N22" s="77"/>
      <c r="O22" s="107"/>
      <c r="P22" s="104" t="s">
        <v>67</v>
      </c>
    </row>
    <row r="23" spans="1:16 16383:16383" ht="30" customHeight="1" x14ac:dyDescent="0.2">
      <c r="A23" s="88">
        <v>8</v>
      </c>
      <c r="B23" s="110" t="s">
        <v>3</v>
      </c>
      <c r="C23" s="110" t="s">
        <v>95</v>
      </c>
      <c r="D23" s="110"/>
      <c r="E23" s="110"/>
      <c r="F23" s="92">
        <v>2</v>
      </c>
      <c r="G23" s="102"/>
      <c r="H23" s="102"/>
      <c r="I23" s="102"/>
      <c r="J23" s="92"/>
      <c r="K23" s="92"/>
      <c r="L23" s="92"/>
      <c r="M23" s="92"/>
      <c r="N23" s="77"/>
      <c r="O23" s="107"/>
      <c r="P23" s="104" t="s">
        <v>67</v>
      </c>
    </row>
    <row r="24" spans="1:16 16383:16383" ht="30" customHeight="1" x14ac:dyDescent="0.2">
      <c r="A24" s="88">
        <v>7</v>
      </c>
      <c r="B24" s="110" t="s">
        <v>50</v>
      </c>
      <c r="C24" s="110" t="s">
        <v>93</v>
      </c>
      <c r="D24" s="110"/>
      <c r="E24" s="110"/>
      <c r="F24" s="92">
        <v>15</v>
      </c>
      <c r="G24" s="102"/>
      <c r="H24" s="102"/>
      <c r="I24" s="102"/>
      <c r="J24" s="92"/>
      <c r="K24" s="92"/>
      <c r="L24" s="92"/>
      <c r="M24" s="92"/>
      <c r="N24" s="77"/>
      <c r="O24" s="107"/>
      <c r="P24" s="105" t="s">
        <v>67</v>
      </c>
    </row>
    <row r="25" spans="1:16 16383:16383" ht="30" customHeight="1" x14ac:dyDescent="0.2">
      <c r="A25" s="88">
        <v>6</v>
      </c>
      <c r="B25" s="110" t="s">
        <v>54</v>
      </c>
      <c r="C25" s="110" t="s">
        <v>49</v>
      </c>
      <c r="D25" s="110" t="s">
        <v>77</v>
      </c>
      <c r="E25" s="110"/>
      <c r="F25" s="92">
        <v>2</v>
      </c>
      <c r="G25" s="102"/>
      <c r="H25" s="102"/>
      <c r="I25" s="102"/>
      <c r="J25" s="92"/>
      <c r="K25" s="92"/>
      <c r="L25" s="92"/>
      <c r="M25" s="92"/>
      <c r="N25" s="77"/>
      <c r="O25" s="107"/>
      <c r="P25" s="105" t="s">
        <v>67</v>
      </c>
    </row>
    <row r="26" spans="1:16 16383:16383" ht="30" customHeight="1" x14ac:dyDescent="0.2">
      <c r="A26" s="88">
        <v>5</v>
      </c>
      <c r="B26" s="110" t="s">
        <v>3</v>
      </c>
      <c r="C26" s="110" t="s">
        <v>91</v>
      </c>
      <c r="D26" s="110" t="s">
        <v>75</v>
      </c>
      <c r="E26" s="110" t="s">
        <v>76</v>
      </c>
      <c r="F26" s="92">
        <v>10</v>
      </c>
      <c r="G26" s="102"/>
      <c r="H26" s="102"/>
      <c r="I26" s="102"/>
      <c r="J26" s="92"/>
      <c r="K26" s="92"/>
      <c r="L26" s="92"/>
      <c r="M26" s="92"/>
      <c r="N26" s="77"/>
      <c r="O26" s="107"/>
      <c r="P26" s="105" t="s">
        <v>67</v>
      </c>
    </row>
    <row r="27" spans="1:16 16383:16383" ht="30" customHeight="1" x14ac:dyDescent="0.2">
      <c r="A27" s="89">
        <v>4</v>
      </c>
      <c r="B27" s="110" t="s">
        <v>56</v>
      </c>
      <c r="C27" s="110" t="s">
        <v>92</v>
      </c>
      <c r="D27" s="110" t="s">
        <v>74</v>
      </c>
      <c r="E27" s="110" t="s">
        <v>74</v>
      </c>
      <c r="F27" s="92">
        <v>6</v>
      </c>
      <c r="G27" s="102"/>
      <c r="H27" s="102"/>
      <c r="I27" s="102"/>
      <c r="J27" s="92"/>
      <c r="K27" s="92"/>
      <c r="L27" s="92"/>
      <c r="M27" s="92"/>
      <c r="N27" s="77"/>
      <c r="O27" s="107"/>
      <c r="P27" s="105" t="s">
        <v>67</v>
      </c>
    </row>
    <row r="28" spans="1:16 16383:16383" ht="30" customHeight="1" x14ac:dyDescent="0.2">
      <c r="A28" s="89">
        <v>3</v>
      </c>
      <c r="B28" s="110" t="s">
        <v>52</v>
      </c>
      <c r="C28" s="110" t="s">
        <v>6</v>
      </c>
      <c r="D28" s="110" t="s">
        <v>72</v>
      </c>
      <c r="E28" s="110" t="s">
        <v>73</v>
      </c>
      <c r="F28" s="92">
        <v>4</v>
      </c>
      <c r="G28" s="102"/>
      <c r="H28" s="102"/>
      <c r="I28" s="102"/>
      <c r="J28" s="92"/>
      <c r="K28" s="92"/>
      <c r="L28" s="92"/>
      <c r="M28" s="108"/>
      <c r="N28" s="77"/>
      <c r="O28" s="107"/>
      <c r="P28" s="105" t="s">
        <v>67</v>
      </c>
    </row>
    <row r="29" spans="1:16 16383:16383" ht="30" customHeight="1" x14ac:dyDescent="0.2">
      <c r="A29" s="89">
        <v>2</v>
      </c>
      <c r="B29" s="110" t="s">
        <v>54</v>
      </c>
      <c r="C29" s="110" t="s">
        <v>5</v>
      </c>
      <c r="D29" s="110" t="s">
        <v>71</v>
      </c>
      <c r="E29" s="110" t="s">
        <v>71</v>
      </c>
      <c r="F29" s="92">
        <v>3.5</v>
      </c>
      <c r="G29" s="102"/>
      <c r="H29" s="102"/>
      <c r="I29" s="102"/>
      <c r="J29" s="92"/>
      <c r="K29" s="92"/>
      <c r="L29" s="92"/>
      <c r="M29" s="108"/>
      <c r="N29" s="77"/>
      <c r="O29" s="107"/>
      <c r="P29" s="105" t="s">
        <v>68</v>
      </c>
    </row>
    <row r="30" spans="1:16 16383:16383" ht="30" customHeight="1" x14ac:dyDescent="0.2">
      <c r="A30" s="90">
        <v>1</v>
      </c>
      <c r="B30" s="111" t="s">
        <v>2</v>
      </c>
      <c r="C30" s="111" t="s">
        <v>4</v>
      </c>
      <c r="D30" s="111" t="s">
        <v>65</v>
      </c>
      <c r="E30" s="111" t="s">
        <v>65</v>
      </c>
      <c r="F30" s="93">
        <v>3</v>
      </c>
      <c r="G30" s="34"/>
      <c r="H30" s="34"/>
      <c r="I30" s="34"/>
      <c r="J30" s="93"/>
      <c r="K30" s="93"/>
      <c r="L30" s="93"/>
      <c r="M30" s="109"/>
      <c r="N30" s="77"/>
      <c r="O30" s="107"/>
      <c r="P30" s="106" t="s">
        <v>67</v>
      </c>
    </row>
    <row r="40" spans="7:7" x14ac:dyDescent="0.2">
      <c r="G40" s="115" t="s">
        <v>112</v>
      </c>
    </row>
  </sheetData>
  <mergeCells count="3">
    <mergeCell ref="B1:C1"/>
    <mergeCell ref="B10:C10"/>
    <mergeCell ref="J16:M16"/>
  </mergeCells>
  <dataValidations count="2">
    <dataValidation allowBlank="1" showInputMessage="1" showErrorMessage="1" errorTitle="Ce nom a déjà été attribué" error="Vous ne pouvez pas rentrer de doublons dans la colonne C" sqref="C24:C30" xr:uid="{00000000-0002-0000-0100-000000000000}"/>
    <dataValidation type="custom" allowBlank="1" showInputMessage="1" showErrorMessage="1" errorTitle="Ce nom a déjà été attribué" error="Vous ne pouvez pas saisir en doublon le nom d'un projet" sqref="C3 C18:C23" xr:uid="{00000000-0002-0000-0100-000001000000}">
      <formula1>COUNTIF(C:C,C3)=1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Enregistrement_projet">
                <anchor moveWithCells="1" sizeWithCells="1">
                  <from>
                    <xdr:col>3</xdr:col>
                    <xdr:colOff>711200</xdr:colOff>
                    <xdr:row>13</xdr:row>
                    <xdr:rowOff>12700</xdr:rowOff>
                  </from>
                  <to>
                    <xdr:col>4</xdr:col>
                    <xdr:colOff>622300</xdr:colOff>
                    <xdr:row>14</xdr:row>
                    <xdr:rowOff>25400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100-000002000000}">
          <x14:formula1>
            <xm:f>'Paramètres - Listes de validité'!$A$4:$A$10</xm:f>
          </x14:formula1>
          <xm:sqref>C2 B18</xm:sqref>
        </x14:dataValidation>
        <x14:dataValidation type="list" showDropDown="1" showInputMessage="1" showErrorMessage="1" xr:uid="{00000000-0002-0000-0100-000003000000}">
          <x14:formula1>
            <xm:f>'Paramètres - Listes de validité'!$A$4:$A$10</xm:f>
          </x14:formula1>
          <xm:sqref>B19:B30 B17</xm:sqref>
        </x14:dataValidation>
        <x14:dataValidation type="list" showInputMessage="1" showErrorMessage="1" xr:uid="{00000000-0002-0000-0100-000004000000}">
          <x14:formula1>
            <xm:f>'Paramètres - Listes de validité'!$E$4:$E$7</xm:f>
          </x14:formula1>
          <xm:sqref>P18:P30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32"/>
  <sheetViews>
    <sheetView topLeftCell="B1" workbookViewId="0">
      <selection activeCell="N9" sqref="N9"/>
    </sheetView>
  </sheetViews>
  <sheetFormatPr baseColWidth="10" defaultRowHeight="15" outlineLevelCol="1" x14ac:dyDescent="0.2"/>
  <cols>
    <col min="1" max="1" width="11.5" hidden="1" customWidth="1" outlineLevel="1"/>
    <col min="2" max="2" width="15.6640625" style="57" customWidth="1" collapsed="1"/>
    <col min="3" max="3" width="25.6640625" style="4" customWidth="1"/>
    <col min="4" max="4" width="11.5" style="53"/>
    <col min="5" max="5" width="11.5" style="13"/>
    <col min="6" max="6" width="12.1640625" style="82" customWidth="1"/>
    <col min="7" max="7" width="45.6640625" style="4" customWidth="1"/>
    <col min="8" max="8" width="18.6640625" style="58" customWidth="1"/>
    <col min="9" max="9" width="11.5" style="87" hidden="1" customWidth="1" outlineLevel="1"/>
    <col min="10" max="10" width="11.5" collapsed="1"/>
  </cols>
  <sheetData>
    <row r="1" spans="1:9" s="23" customFormat="1" ht="15" customHeight="1" x14ac:dyDescent="0.2">
      <c r="A1" s="23" t="s">
        <v>46</v>
      </c>
      <c r="B1" s="55" t="s">
        <v>11</v>
      </c>
      <c r="C1" s="23" t="s">
        <v>21</v>
      </c>
      <c r="D1" s="51" t="s">
        <v>12</v>
      </c>
      <c r="E1" s="23" t="s">
        <v>10</v>
      </c>
      <c r="F1" s="54" t="s">
        <v>13</v>
      </c>
      <c r="G1" s="23" t="s">
        <v>14</v>
      </c>
      <c r="H1" s="83" t="s">
        <v>78</v>
      </c>
      <c r="I1" s="51" t="s">
        <v>86</v>
      </c>
    </row>
    <row r="2" spans="1:9" x14ac:dyDescent="0.2">
      <c r="A2" s="78" t="s">
        <v>18</v>
      </c>
      <c r="B2" s="56" t="s">
        <v>51</v>
      </c>
      <c r="C2" s="25" t="s">
        <v>6</v>
      </c>
      <c r="D2" s="52">
        <v>2019</v>
      </c>
      <c r="E2" s="24">
        <v>2</v>
      </c>
      <c r="F2" s="94">
        <v>3</v>
      </c>
      <c r="G2" s="26" t="str">
        <f>Tab_BdD[[#This Row],[Fonction]]&amp;"|"&amp;Tab_BdD[[#This Row],[Salarié]]&amp;"|"&amp;Tab_BdD[[#This Row],[Nom]]&amp;"|"&amp;Tab_BdD[[#This Row],[Année]]&amp;"|"&amp;Tab_BdD[[#This Row],[Semaine]]</f>
        <v>Productif|O|C|2019|2</v>
      </c>
      <c r="H2" s="79">
        <f>Tab_BdD[[#This Row],[Imputation]]*INDEX('Coût horaire'!$I$1:$K$6,MATCH(Tab_BdD[[#This Row],[Salarié]],'Coût horaire'!$I$1:$I$6,0),MATCH(Tab_BdD[[#This Row],[Année]],'Coût horaire'!$I$1:$K$1,0))</f>
        <v>121.34894991922452</v>
      </c>
      <c r="I2" s="86">
        <f>IFERROR(INDEX(Tab_Projet[N°],MATCH(Tab_BdD[[#This Row],[Nom]],Tab_Projet[Nom],0)),"0")</f>
        <v>3</v>
      </c>
    </row>
    <row r="3" spans="1:9" x14ac:dyDescent="0.2">
      <c r="A3" s="78" t="s">
        <v>18</v>
      </c>
      <c r="B3" s="56" t="s">
        <v>51</v>
      </c>
      <c r="C3" s="25" t="s">
        <v>4</v>
      </c>
      <c r="D3" s="52">
        <v>2019</v>
      </c>
      <c r="E3" s="24">
        <v>2</v>
      </c>
      <c r="F3" s="94">
        <v>2</v>
      </c>
      <c r="G3" s="26" t="str">
        <f>Tab_BdD[[#This Row],[Fonction]]&amp;"|"&amp;Tab_BdD[[#This Row],[Salarié]]&amp;"|"&amp;Tab_BdD[[#This Row],[Nom]]&amp;"|"&amp;Tab_BdD[[#This Row],[Année]]&amp;"|"&amp;Tab_BdD[[#This Row],[Semaine]]</f>
        <v>Productif|O|A|2019|2</v>
      </c>
      <c r="H3" s="79">
        <f>Tab_BdD[[#This Row],[Imputation]]*INDEX('Coût horaire'!$I$1:$K$6,MATCH(Tab_BdD[[#This Row],[Salarié]],'Coût horaire'!$I$1:$I$6,0),MATCH(Tab_BdD[[#This Row],[Année]],'Coût horaire'!$I$1:$K$1,0))</f>
        <v>80.899299946149682</v>
      </c>
      <c r="I3" s="86">
        <f>IFERROR(INDEX(Tab_Projet[N°],MATCH(Tab_BdD[[#This Row],[Nom]],Tab_Projet[Nom],0)),"0")</f>
        <v>1</v>
      </c>
    </row>
    <row r="4" spans="1:9" ht="30" x14ac:dyDescent="0.2">
      <c r="A4" s="78" t="s">
        <v>19</v>
      </c>
      <c r="B4" s="56" t="s">
        <v>51</v>
      </c>
      <c r="C4" s="25" t="s">
        <v>28</v>
      </c>
      <c r="D4" s="52">
        <v>2019</v>
      </c>
      <c r="E4" s="24">
        <v>2</v>
      </c>
      <c r="F4" s="94">
        <v>1</v>
      </c>
      <c r="G4" s="26" t="str">
        <f>Tab_BdD[[#This Row],[Fonction]]&amp;"|"&amp;Tab_BdD[[#This Row],[Salarié]]&amp;"|"&amp;Tab_BdD[[#This Row],[Nom]]&amp;"|"&amp;Tab_BdD[[#This Row],[Année]]&amp;"|"&amp;Tab_BdD[[#This Row],[Semaine]]</f>
        <v>Prospect et support|O|ENCADREMENT STAGIAIRE|2019|2</v>
      </c>
      <c r="H4" s="79">
        <f>Tab_BdD[[#This Row],[Imputation]]*INDEX('Coût horaire'!$I$1:$K$6,MATCH(Tab_BdD[[#This Row],[Salarié]],'Coût horaire'!$I$1:$I$6,0),MATCH(Tab_BdD[[#This Row],[Année]],'Coût horaire'!$I$1:$K$1,0))</f>
        <v>40.449649973074841</v>
      </c>
      <c r="I4" s="86" t="str">
        <f>IFERROR(INDEX(Tab_Projet[N°],MATCH(Tab_BdD[[#This Row],[Nom]],Tab_Projet[Nom],0)),"0")</f>
        <v>0</v>
      </c>
    </row>
    <row r="5" spans="1:9" x14ac:dyDescent="0.2">
      <c r="A5" s="78" t="s">
        <v>18</v>
      </c>
      <c r="B5" s="56" t="s">
        <v>49</v>
      </c>
      <c r="C5" s="80" t="s">
        <v>92</v>
      </c>
      <c r="D5" s="52">
        <v>2019</v>
      </c>
      <c r="E5" s="24">
        <v>2</v>
      </c>
      <c r="F5" s="94">
        <v>3</v>
      </c>
      <c r="G5" s="26" t="str">
        <f>Tab_BdD[[#This Row],[Fonction]]&amp;"|"&amp;Tab_BdD[[#This Row],[Salarié]]&amp;"|"&amp;Tab_BdD[[#This Row],[Nom]]&amp;"|"&amp;Tab_BdD[[#This Row],[Année]]&amp;"|"&amp;Tab_BdD[[#This Row],[Semaine]]</f>
        <v>Productif|G|E|2019|2</v>
      </c>
      <c r="H5" s="79">
        <f>Tab_BdD[[#This Row],[Imputation]]*INDEX('Coût horaire'!$I$1:$K$6,MATCH(Tab_BdD[[#This Row],[Salarié]],'Coût horaire'!$I$1:$I$6,0),MATCH(Tab_BdD[[#This Row],[Année]],'Coût horaire'!$I$1:$K$1,0))</f>
        <v>83.210259115184272</v>
      </c>
      <c r="I5" s="86">
        <f>IFERROR(INDEX(Tab_Projet[N°],MATCH(Tab_BdD[[#This Row],[Nom]],Tab_Projet[Nom],0)),"0")</f>
        <v>4</v>
      </c>
    </row>
    <row r="6" spans="1:9" x14ac:dyDescent="0.2">
      <c r="A6" s="78" t="s">
        <v>18</v>
      </c>
      <c r="B6" s="56" t="s">
        <v>49</v>
      </c>
      <c r="C6" s="25" t="s">
        <v>91</v>
      </c>
      <c r="D6" s="52">
        <v>2019</v>
      </c>
      <c r="E6" s="24">
        <v>18</v>
      </c>
      <c r="F6" s="94">
        <v>5</v>
      </c>
      <c r="G6" s="26" t="str">
        <f>Tab_BdD[[#This Row],[Fonction]]&amp;"|"&amp;Tab_BdD[[#This Row],[Salarié]]&amp;"|"&amp;Tab_BdD[[#This Row],[Nom]]&amp;"|"&amp;Tab_BdD[[#This Row],[Année]]&amp;"|"&amp;Tab_BdD[[#This Row],[Semaine]]</f>
        <v>Productif|G|F|2019|18</v>
      </c>
      <c r="H6" s="79">
        <f>Tab_BdD[[#This Row],[Imputation]]*INDEX('Coût horaire'!$I$1:$K$6,MATCH(Tab_BdD[[#This Row],[Salarié]],'Coût horaire'!$I$1:$I$6,0),MATCH(Tab_BdD[[#This Row],[Année]],'Coût horaire'!$I$1:$K$1,0))</f>
        <v>138.68376519197381</v>
      </c>
      <c r="I6" s="86">
        <f>IFERROR(INDEX(Tab_Projet[N°],MATCH(Tab_BdD[[#This Row],[Nom]],Tab_Projet[Nom],0)),"0")</f>
        <v>5</v>
      </c>
    </row>
    <row r="7" spans="1:9" x14ac:dyDescent="0.2">
      <c r="A7" s="78" t="s">
        <v>18</v>
      </c>
      <c r="B7" s="56" t="s">
        <v>49</v>
      </c>
      <c r="C7" s="25" t="s">
        <v>7</v>
      </c>
      <c r="D7" s="52">
        <v>2019</v>
      </c>
      <c r="E7" s="24">
        <v>18</v>
      </c>
      <c r="F7" s="94">
        <v>2</v>
      </c>
      <c r="G7" s="26" t="str">
        <f>Tab_BdD[[#This Row],[Fonction]]&amp;"|"&amp;Tab_BdD[[#This Row],[Salarié]]&amp;"|"&amp;Tab_BdD[[#This Row],[Nom]]&amp;"|"&amp;Tab_BdD[[#This Row],[Année]]&amp;"|"&amp;Tab_BdD[[#This Row],[Semaine]]</f>
        <v>Productif|G|D|2019|18</v>
      </c>
      <c r="H7" s="79">
        <f>Tab_BdD[[#This Row],[Imputation]]*INDEX('Coût horaire'!$I$1:$K$6,MATCH(Tab_BdD[[#This Row],[Salarié]],'Coût horaire'!$I$1:$I$6,0),MATCH(Tab_BdD[[#This Row],[Année]],'Coût horaire'!$I$1:$K$1,0))</f>
        <v>55.473506076789519</v>
      </c>
      <c r="I7" s="86">
        <f>IFERROR(INDEX(Tab_Projet[N°],MATCH(Tab_BdD[[#This Row],[Nom]],Tab_Projet[Nom],0)),"0")</f>
        <v>11</v>
      </c>
    </row>
    <row r="8" spans="1:9" ht="30" x14ac:dyDescent="0.2">
      <c r="A8" s="78" t="s">
        <v>19</v>
      </c>
      <c r="B8" s="56" t="s">
        <v>49</v>
      </c>
      <c r="C8" s="25" t="s">
        <v>25</v>
      </c>
      <c r="D8" s="52">
        <v>2019</v>
      </c>
      <c r="E8" s="24">
        <v>18</v>
      </c>
      <c r="F8" s="94">
        <v>2</v>
      </c>
      <c r="G8" s="26" t="str">
        <f>Tab_BdD[[#This Row],[Fonction]]&amp;"|"&amp;Tab_BdD[[#This Row],[Salarié]]&amp;"|"&amp;Tab_BdD[[#This Row],[Nom]]&amp;"|"&amp;Tab_BdD[[#This Row],[Année]]&amp;"|"&amp;Tab_BdD[[#This Row],[Semaine]]</f>
        <v>Prospect et support|G|ADMINISTRATIF|2019|18</v>
      </c>
      <c r="H8" s="79">
        <f>Tab_BdD[[#This Row],[Imputation]]*INDEX('Coût horaire'!$I$1:$K$6,MATCH(Tab_BdD[[#This Row],[Salarié]],'Coût horaire'!$I$1:$I$6,0),MATCH(Tab_BdD[[#This Row],[Année]],'Coût horaire'!$I$1:$K$1,0))</f>
        <v>55.473506076789519</v>
      </c>
      <c r="I8" s="86" t="str">
        <f>IFERROR(INDEX(Tab_Projet[N°],MATCH(Tab_BdD[[#This Row],[Nom]],Tab_Projet[Nom],0)),"0")</f>
        <v>0</v>
      </c>
    </row>
    <row r="9" spans="1:9" ht="30" x14ac:dyDescent="0.2">
      <c r="A9" s="78" t="s">
        <v>19</v>
      </c>
      <c r="B9" s="56" t="s">
        <v>49</v>
      </c>
      <c r="C9" s="25" t="s">
        <v>37</v>
      </c>
      <c r="D9" s="52">
        <v>2019</v>
      </c>
      <c r="E9" s="24">
        <v>18</v>
      </c>
      <c r="F9" s="94">
        <v>2</v>
      </c>
      <c r="G9" s="26" t="str">
        <f>Tab_BdD[[#This Row],[Fonction]]&amp;"|"&amp;Tab_BdD[[#This Row],[Salarié]]&amp;"|"&amp;Tab_BdD[[#This Row],[Nom]]&amp;"|"&amp;Tab_BdD[[#This Row],[Année]]&amp;"|"&amp;Tab_BdD[[#This Row],[Semaine]]</f>
        <v>Prospect et support|G|EVBDM - CESBA|2019|18</v>
      </c>
      <c r="H9" s="79">
        <f>Tab_BdD[[#This Row],[Imputation]]*INDEX('Coût horaire'!$I$1:$K$6,MATCH(Tab_BdD[[#This Row],[Salarié]],'Coût horaire'!$I$1:$I$6,0),MATCH(Tab_BdD[[#This Row],[Année]],'Coût horaire'!$I$1:$K$1,0))</f>
        <v>55.473506076789519</v>
      </c>
      <c r="I9" s="86" t="str">
        <f>IFERROR(INDEX(Tab_Projet[N°],MATCH(Tab_BdD[[#This Row],[Nom]],Tab_Projet[Nom],0)),"0")</f>
        <v>0</v>
      </c>
    </row>
    <row r="10" spans="1:9" x14ac:dyDescent="0.2">
      <c r="A10" s="78" t="s">
        <v>18</v>
      </c>
      <c r="B10" s="56" t="s">
        <v>53</v>
      </c>
      <c r="C10" s="25" t="s">
        <v>49</v>
      </c>
      <c r="D10" s="52">
        <v>2019</v>
      </c>
      <c r="E10" s="24">
        <v>18</v>
      </c>
      <c r="F10" s="94">
        <v>4</v>
      </c>
      <c r="G10" s="26" t="str">
        <f>Tab_BdD[[#This Row],[Fonction]]&amp;"|"&amp;Tab_BdD[[#This Row],[Salarié]]&amp;"|"&amp;Tab_BdD[[#This Row],[Nom]]&amp;"|"&amp;Tab_BdD[[#This Row],[Année]]&amp;"|"&amp;Tab_BdD[[#This Row],[Semaine]]</f>
        <v>Productif|S|G|2019|18</v>
      </c>
      <c r="H10" s="79">
        <f>Tab_BdD[[#This Row],[Imputation]]*INDEX('Coût horaire'!$I$1:$K$6,MATCH(Tab_BdD[[#This Row],[Salarié]],'Coût horaire'!$I$1:$I$6,0),MATCH(Tab_BdD[[#This Row],[Année]],'Coût horaire'!$I$1:$K$1,0))</f>
        <v>77.391793586954137</v>
      </c>
      <c r="I10" s="86">
        <f>IFERROR(INDEX(Tab_Projet[N°],MATCH(Tab_BdD[[#This Row],[Nom]],Tab_Projet[Nom],0)),"0")</f>
        <v>6</v>
      </c>
    </row>
    <row r="11" spans="1:9" x14ac:dyDescent="0.2">
      <c r="A11" s="78" t="s">
        <v>18</v>
      </c>
      <c r="B11" s="56" t="s">
        <v>53</v>
      </c>
      <c r="C11" s="25" t="s">
        <v>93</v>
      </c>
      <c r="D11" s="52">
        <v>2019</v>
      </c>
      <c r="E11" s="24">
        <v>18</v>
      </c>
      <c r="F11" s="94">
        <v>3.5</v>
      </c>
      <c r="G11" s="26" t="str">
        <f>Tab_BdD[[#This Row],[Fonction]]&amp;"|"&amp;Tab_BdD[[#This Row],[Salarié]]&amp;"|"&amp;Tab_BdD[[#This Row],[Nom]]&amp;"|"&amp;Tab_BdD[[#This Row],[Année]]&amp;"|"&amp;Tab_BdD[[#This Row],[Semaine]]</f>
        <v>Productif|S|H|2019|18</v>
      </c>
      <c r="H11" s="79">
        <f>Tab_BdD[[#This Row],[Imputation]]*INDEX('Coût horaire'!$I$1:$K$6,MATCH(Tab_BdD[[#This Row],[Salarié]],'Coût horaire'!$I$1:$I$6,0),MATCH(Tab_BdD[[#This Row],[Année]],'Coût horaire'!$I$1:$K$1,0))</f>
        <v>67.717819388584871</v>
      </c>
      <c r="I11" s="86">
        <f>IFERROR(INDEX(Tab_Projet[N°],MATCH(Tab_BdD[[#This Row],[Nom]],Tab_Projet[Nom],0)),"0")</f>
        <v>7</v>
      </c>
    </row>
    <row r="12" spans="1:9" ht="30" x14ac:dyDescent="0.2">
      <c r="A12" s="78" t="s">
        <v>19</v>
      </c>
      <c r="B12" s="56" t="s">
        <v>53</v>
      </c>
      <c r="C12" s="81" t="s">
        <v>28</v>
      </c>
      <c r="D12" s="52">
        <v>2019</v>
      </c>
      <c r="E12" s="24">
        <v>18</v>
      </c>
      <c r="F12" s="94">
        <v>2</v>
      </c>
      <c r="G12" s="26" t="str">
        <f>Tab_BdD[[#This Row],[Fonction]]&amp;"|"&amp;Tab_BdD[[#This Row],[Salarié]]&amp;"|"&amp;Tab_BdD[[#This Row],[Nom]]&amp;"|"&amp;Tab_BdD[[#This Row],[Année]]&amp;"|"&amp;Tab_BdD[[#This Row],[Semaine]]</f>
        <v>Prospect et support|S|ENCADREMENT STAGIAIRE|2019|18</v>
      </c>
      <c r="H12" s="79">
        <f>Tab_BdD[[#This Row],[Imputation]]*INDEX('Coût horaire'!$I$1:$K$6,MATCH(Tab_BdD[[#This Row],[Salarié]],'Coût horaire'!$I$1:$I$6,0),MATCH(Tab_BdD[[#This Row],[Année]],'Coût horaire'!$I$1:$K$1,0))</f>
        <v>38.695896793477068</v>
      </c>
      <c r="I12" s="86" t="str">
        <f>IFERROR(INDEX(Tab_Projet[N°],MATCH(Tab_BdD[[#This Row],[Nom]],Tab_Projet[Nom],0)),"0")</f>
        <v>0</v>
      </c>
    </row>
    <row r="13" spans="1:9" ht="30" x14ac:dyDescent="0.2">
      <c r="A13" s="78" t="s">
        <v>19</v>
      </c>
      <c r="B13" s="56" t="s">
        <v>53</v>
      </c>
      <c r="C13" s="25" t="s">
        <v>32</v>
      </c>
      <c r="D13" s="52">
        <v>2019</v>
      </c>
      <c r="E13" s="24">
        <v>18</v>
      </c>
      <c r="F13" s="94">
        <v>1</v>
      </c>
      <c r="G13" s="26" t="str">
        <f>Tab_BdD[[#This Row],[Fonction]]&amp;"|"&amp;Tab_BdD[[#This Row],[Salarié]]&amp;"|"&amp;Tab_BdD[[#This Row],[Nom]]&amp;"|"&amp;Tab_BdD[[#This Row],[Année]]&amp;"|"&amp;Tab_BdD[[#This Row],[Semaine]]</f>
        <v>Prospect et support|S|RECHERCHE OFFRES|2019|18</v>
      </c>
      <c r="H13" s="79">
        <f>Tab_BdD[[#This Row],[Imputation]]*INDEX('Coût horaire'!$I$1:$K$6,MATCH(Tab_BdD[[#This Row],[Salarié]],'Coût horaire'!$I$1:$I$6,0),MATCH(Tab_BdD[[#This Row],[Année]],'Coût horaire'!$I$1:$K$1,0))</f>
        <v>19.347948396738534</v>
      </c>
      <c r="I13" s="86" t="str">
        <f>IFERROR(INDEX(Tab_Projet[N°],MATCH(Tab_BdD[[#This Row],[Nom]],Tab_Projet[Nom],0)),"0")</f>
        <v>0</v>
      </c>
    </row>
    <row r="14" spans="1:9" x14ac:dyDescent="0.2">
      <c r="A14" s="78" t="s">
        <v>18</v>
      </c>
      <c r="B14" s="56" t="s">
        <v>53</v>
      </c>
      <c r="C14" s="25" t="s">
        <v>6</v>
      </c>
      <c r="D14" s="52">
        <v>2019</v>
      </c>
      <c r="E14" s="24">
        <v>18</v>
      </c>
      <c r="F14" s="94">
        <v>1</v>
      </c>
      <c r="G14" s="26" t="str">
        <f>Tab_BdD[[#This Row],[Fonction]]&amp;"|"&amp;Tab_BdD[[#This Row],[Salarié]]&amp;"|"&amp;Tab_BdD[[#This Row],[Nom]]&amp;"|"&amp;Tab_BdD[[#This Row],[Année]]&amp;"|"&amp;Tab_BdD[[#This Row],[Semaine]]</f>
        <v>Productif|S|C|2019|18</v>
      </c>
      <c r="H14" s="79">
        <f>Tab_BdD[[#This Row],[Imputation]]*INDEX('Coût horaire'!$I$1:$K$6,MATCH(Tab_BdD[[#This Row],[Salarié]],'Coût horaire'!$I$1:$I$6,0),MATCH(Tab_BdD[[#This Row],[Année]],'Coût horaire'!$I$1:$K$1,0))</f>
        <v>19.347948396738534</v>
      </c>
      <c r="I14" s="86">
        <f>IFERROR(INDEX(Tab_Projet[N°],MATCH(Tab_BdD[[#This Row],[Nom]],Tab_Projet[Nom],0)),"0")</f>
        <v>3</v>
      </c>
    </row>
    <row r="15" spans="1:9" x14ac:dyDescent="0.2">
      <c r="A15" s="78" t="s">
        <v>18</v>
      </c>
      <c r="B15" s="56" t="s">
        <v>55</v>
      </c>
      <c r="C15" s="25" t="s">
        <v>7</v>
      </c>
      <c r="D15" s="52">
        <v>2019</v>
      </c>
      <c r="E15" s="24">
        <v>17</v>
      </c>
      <c r="F15" s="94">
        <v>2</v>
      </c>
      <c r="G15" s="26" t="str">
        <f>Tab_BdD[[#This Row],[Fonction]]&amp;"|"&amp;Tab_BdD[[#This Row],[Salarié]]&amp;"|"&amp;Tab_BdD[[#This Row],[Nom]]&amp;"|"&amp;Tab_BdD[[#This Row],[Année]]&amp;"|"&amp;Tab_BdD[[#This Row],[Semaine]]</f>
        <v>Productif|Y|D|2019|17</v>
      </c>
      <c r="H15" s="79">
        <f>Tab_BdD[[#This Row],[Imputation]]*INDEX('Coût horaire'!$I$1:$K$6,MATCH(Tab_BdD[[#This Row],[Salarié]],'Coût horaire'!$I$1:$I$6,0),MATCH(Tab_BdD[[#This Row],[Année]],'Coût horaire'!$I$1:$K$1,0))</f>
        <v>42.674454940986998</v>
      </c>
      <c r="I15" s="86">
        <f>IFERROR(INDEX(Tab_Projet[N°],MATCH(Tab_BdD[[#This Row],[Nom]],Tab_Projet[Nom],0)),"0")</f>
        <v>11</v>
      </c>
    </row>
    <row r="16" spans="1:9" x14ac:dyDescent="0.2">
      <c r="A16" s="78" t="s">
        <v>18</v>
      </c>
      <c r="B16" s="56" t="s">
        <v>55</v>
      </c>
      <c r="C16" s="25" t="s">
        <v>94</v>
      </c>
      <c r="D16" s="52">
        <v>2019</v>
      </c>
      <c r="E16" s="24">
        <v>17</v>
      </c>
      <c r="F16" s="94">
        <v>4</v>
      </c>
      <c r="G16" s="26" t="str">
        <f>Tab_BdD[[#This Row],[Fonction]]&amp;"|"&amp;Tab_BdD[[#This Row],[Salarié]]&amp;"|"&amp;Tab_BdD[[#This Row],[Nom]]&amp;"|"&amp;Tab_BdD[[#This Row],[Année]]&amp;"|"&amp;Tab_BdD[[#This Row],[Semaine]]</f>
        <v>Productif|Y|I|2019|17</v>
      </c>
      <c r="H16" s="79">
        <f>Tab_BdD[[#This Row],[Imputation]]*INDEX('Coût horaire'!$I$1:$K$6,MATCH(Tab_BdD[[#This Row],[Salarié]],'Coût horaire'!$I$1:$I$6,0),MATCH(Tab_BdD[[#This Row],[Année]],'Coût horaire'!$I$1:$K$1,0))</f>
        <v>85.348909881973995</v>
      </c>
      <c r="I16" s="86">
        <f>IFERROR(INDEX(Tab_Projet[N°],MATCH(Tab_BdD[[#This Row],[Nom]],Tab_Projet[Nom],0)),"0")</f>
        <v>12</v>
      </c>
    </row>
    <row r="17" spans="1:9" x14ac:dyDescent="0.2">
      <c r="A17" s="78" t="s">
        <v>18</v>
      </c>
      <c r="B17" s="56" t="s">
        <v>55</v>
      </c>
      <c r="C17" s="25" t="s">
        <v>5</v>
      </c>
      <c r="D17" s="52">
        <v>2019</v>
      </c>
      <c r="E17" s="24">
        <v>17</v>
      </c>
      <c r="F17" s="94">
        <v>3</v>
      </c>
      <c r="G17" s="26" t="str">
        <f>Tab_BdD[[#This Row],[Fonction]]&amp;"|"&amp;Tab_BdD[[#This Row],[Salarié]]&amp;"|"&amp;Tab_BdD[[#This Row],[Nom]]&amp;"|"&amp;Tab_BdD[[#This Row],[Année]]&amp;"|"&amp;Tab_BdD[[#This Row],[Semaine]]</f>
        <v>Productif|Y|B|2019|17</v>
      </c>
      <c r="H17" s="79">
        <f>Tab_BdD[[#This Row],[Imputation]]*INDEX('Coût horaire'!$I$1:$K$6,MATCH(Tab_BdD[[#This Row],[Salarié]],'Coût horaire'!$I$1:$I$6,0),MATCH(Tab_BdD[[#This Row],[Année]],'Coût horaire'!$I$1:$K$1,0))</f>
        <v>64.011682411480493</v>
      </c>
      <c r="I17" s="86">
        <f>IFERROR(INDEX(Tab_Projet[N°],MATCH(Tab_BdD[[#This Row],[Nom]],Tab_Projet[Nom],0)),"0")</f>
        <v>2</v>
      </c>
    </row>
    <row r="18" spans="1:9" ht="30" x14ac:dyDescent="0.2">
      <c r="A18" s="78" t="s">
        <v>19</v>
      </c>
      <c r="B18" s="56" t="s">
        <v>55</v>
      </c>
      <c r="C18" s="25" t="s">
        <v>26</v>
      </c>
      <c r="D18" s="52">
        <v>2019</v>
      </c>
      <c r="E18" s="24">
        <v>18</v>
      </c>
      <c r="F18" s="94">
        <v>2</v>
      </c>
      <c r="G18" s="26" t="str">
        <f>Tab_BdD[[#This Row],[Fonction]]&amp;"|"&amp;Tab_BdD[[#This Row],[Salarié]]&amp;"|"&amp;Tab_BdD[[#This Row],[Nom]]&amp;"|"&amp;Tab_BdD[[#This Row],[Année]]&amp;"|"&amp;Tab_BdD[[#This Row],[Semaine]]</f>
        <v>Prospect et support|Y|REUNIONS SUIVI DES DOSSERS|2019|18</v>
      </c>
      <c r="H18" s="79">
        <f>Tab_BdD[[#This Row],[Imputation]]*INDEX('Coût horaire'!$I$1:$K$6,MATCH(Tab_BdD[[#This Row],[Salarié]],'Coût horaire'!$I$1:$I$6,0),MATCH(Tab_BdD[[#This Row],[Année]],'Coût horaire'!$I$1:$K$1,0))</f>
        <v>42.674454940986998</v>
      </c>
      <c r="I18" s="86" t="str">
        <f>IFERROR(INDEX(Tab_Projet[N°],MATCH(Tab_BdD[[#This Row],[Nom]],Tab_Projet[Nom],0)),"0")</f>
        <v>0</v>
      </c>
    </row>
    <row r="19" spans="1:9" x14ac:dyDescent="0.2">
      <c r="A19" s="78" t="s">
        <v>18</v>
      </c>
      <c r="B19" s="56" t="s">
        <v>55</v>
      </c>
      <c r="C19" s="25" t="s">
        <v>95</v>
      </c>
      <c r="D19" s="52">
        <v>2019</v>
      </c>
      <c r="E19" s="24">
        <v>18</v>
      </c>
      <c r="F19" s="94">
        <v>3.5</v>
      </c>
      <c r="G19" s="26" t="str">
        <f>Tab_BdD[[#This Row],[Fonction]]&amp;"|"&amp;Tab_BdD[[#This Row],[Salarié]]&amp;"|"&amp;Tab_BdD[[#This Row],[Nom]]&amp;"|"&amp;Tab_BdD[[#This Row],[Année]]&amp;"|"&amp;Tab_BdD[[#This Row],[Semaine]]</f>
        <v>Productif|Y|J|2019|18</v>
      </c>
      <c r="H19" s="79">
        <f>Tab_BdD[[#This Row],[Imputation]]*INDEX('Coût horaire'!$I$1:$K$6,MATCH(Tab_BdD[[#This Row],[Salarié]],'Coût horaire'!$I$1:$I$6,0),MATCH(Tab_BdD[[#This Row],[Année]],'Coût horaire'!$I$1:$K$1,0))</f>
        <v>74.680296146727244</v>
      </c>
      <c r="I19" s="86">
        <f>IFERROR(INDEX(Tab_Projet[N°],MATCH(Tab_BdD[[#This Row],[Nom]],Tab_Projet[Nom],0)),"0")</f>
        <v>8</v>
      </c>
    </row>
    <row r="20" spans="1:9" x14ac:dyDescent="0.2">
      <c r="A20" s="78" t="s">
        <v>18</v>
      </c>
      <c r="B20" s="56" t="s">
        <v>49</v>
      </c>
      <c r="C20" s="25" t="s">
        <v>7</v>
      </c>
      <c r="D20" s="52">
        <v>2020</v>
      </c>
      <c r="E20" s="24">
        <v>18</v>
      </c>
      <c r="F20" s="94">
        <v>5</v>
      </c>
      <c r="G20" s="26" t="str">
        <f>Tab_BdD[[#This Row],[Fonction]]&amp;"|"&amp;Tab_BdD[[#This Row],[Salarié]]&amp;"|"&amp;Tab_BdD[[#This Row],[Nom]]&amp;"|"&amp;Tab_BdD[[#This Row],[Année]]&amp;"|"&amp;Tab_BdD[[#This Row],[Semaine]]</f>
        <v>Productif|G|D|2020|18</v>
      </c>
      <c r="H20" s="79">
        <f>Tab_BdD[[#This Row],[Imputation]]*INDEX('Coût horaire'!$I$1:$K$6,MATCH(Tab_BdD[[#This Row],[Salarié]],'Coût horaire'!$I$1:$I$6,0),MATCH(Tab_BdD[[#This Row],[Année]],'Coût horaire'!$I$1:$K$1,0))</f>
        <v>143.68376519197381</v>
      </c>
      <c r="I20" s="86">
        <f>IFERROR(INDEX(Tab_Projet[N°],MATCH(Tab_BdD[[#This Row],[Nom]],Tab_Projet[Nom],0)),"0")</f>
        <v>11</v>
      </c>
    </row>
    <row r="21" spans="1:9" x14ac:dyDescent="0.2">
      <c r="A21" s="78" t="s">
        <v>18</v>
      </c>
      <c r="B21" s="56" t="s">
        <v>49</v>
      </c>
      <c r="C21" s="25" t="s">
        <v>91</v>
      </c>
      <c r="D21" s="52">
        <v>2020</v>
      </c>
      <c r="E21" s="24">
        <v>18</v>
      </c>
      <c r="F21" s="94">
        <v>3</v>
      </c>
      <c r="G21" s="26" t="str">
        <f>Tab_BdD[[#This Row],[Fonction]]&amp;"|"&amp;Tab_BdD[[#This Row],[Salarié]]&amp;"|"&amp;Tab_BdD[[#This Row],[Nom]]&amp;"|"&amp;Tab_BdD[[#This Row],[Année]]&amp;"|"&amp;Tab_BdD[[#This Row],[Semaine]]</f>
        <v>Productif|G|F|2020|18</v>
      </c>
      <c r="H21" s="79">
        <f>Tab_BdD[[#This Row],[Imputation]]*INDEX('Coût horaire'!$I$1:$K$6,MATCH(Tab_BdD[[#This Row],[Salarié]],'Coût horaire'!$I$1:$I$6,0),MATCH(Tab_BdD[[#This Row],[Année]],'Coût horaire'!$I$1:$K$1,0))</f>
        <v>86.210259115184272</v>
      </c>
      <c r="I21" s="86">
        <f>IFERROR(INDEX(Tab_Projet[N°],MATCH(Tab_BdD[[#This Row],[Nom]],Tab_Projet[Nom],0)),"0")</f>
        <v>5</v>
      </c>
    </row>
    <row r="22" spans="1:9" ht="30" x14ac:dyDescent="0.2">
      <c r="A22" s="78" t="s">
        <v>19</v>
      </c>
      <c r="B22" s="56" t="s">
        <v>49</v>
      </c>
      <c r="C22" s="25" t="s">
        <v>40</v>
      </c>
      <c r="D22" s="52">
        <v>2020</v>
      </c>
      <c r="E22" s="24">
        <v>18</v>
      </c>
      <c r="F22" s="94">
        <v>2</v>
      </c>
      <c r="G22" s="26" t="str">
        <f>Tab_BdD[[#This Row],[Fonction]]&amp;"|"&amp;Tab_BdD[[#This Row],[Salarié]]&amp;"|"&amp;Tab_BdD[[#This Row],[Nom]]&amp;"|"&amp;Tab_BdD[[#This Row],[Année]]&amp;"|"&amp;Tab_BdD[[#This Row],[Semaine]]</f>
        <v>Prospect et support|G|FORMATION INTERNE - DOCUMENTATION|2020|18</v>
      </c>
      <c r="H22" s="79">
        <f>Tab_BdD[[#This Row],[Imputation]]*INDEX('Coût horaire'!$I$1:$K$6,MATCH(Tab_BdD[[#This Row],[Salarié]],'Coût horaire'!$I$1:$I$6,0),MATCH(Tab_BdD[[#This Row],[Année]],'Coût horaire'!$I$1:$K$1,0))</f>
        <v>57.473506076789519</v>
      </c>
      <c r="I22" s="86" t="str">
        <f>IFERROR(INDEX(Tab_Projet[N°],MATCH(Tab_BdD[[#This Row],[Nom]],Tab_Projet[Nom],0)),"0")</f>
        <v>0</v>
      </c>
    </row>
    <row r="23" spans="1:9" ht="30" x14ac:dyDescent="0.2">
      <c r="A23" s="78" t="s">
        <v>19</v>
      </c>
      <c r="B23" s="56" t="s">
        <v>49</v>
      </c>
      <c r="C23" s="25" t="s">
        <v>31</v>
      </c>
      <c r="D23" s="52">
        <v>2020</v>
      </c>
      <c r="E23" s="24">
        <v>18</v>
      </c>
      <c r="F23" s="94">
        <v>3</v>
      </c>
      <c r="G23" s="26" t="str">
        <f>Tab_BdD[[#This Row],[Fonction]]&amp;"|"&amp;Tab_BdD[[#This Row],[Salarié]]&amp;"|"&amp;Tab_BdD[[#This Row],[Nom]]&amp;"|"&amp;Tab_BdD[[#This Row],[Année]]&amp;"|"&amp;Tab_BdD[[#This Row],[Semaine]]</f>
        <v>Prospect et support|G|CANIDATURES|2020|18</v>
      </c>
      <c r="H23" s="79">
        <f>Tab_BdD[[#This Row],[Imputation]]*INDEX('Coût horaire'!$I$1:$K$6,MATCH(Tab_BdD[[#This Row],[Salarié]],'Coût horaire'!$I$1:$I$6,0),MATCH(Tab_BdD[[#This Row],[Année]],'Coût horaire'!$I$1:$K$1,0))</f>
        <v>86.210259115184272</v>
      </c>
      <c r="I23" s="86" t="str">
        <f>IFERROR(INDEX(Tab_Projet[N°],MATCH(Tab_BdD[[#This Row],[Nom]],Tab_Projet[Nom],0)),"0")</f>
        <v>0</v>
      </c>
    </row>
    <row r="24" spans="1:9" ht="30" x14ac:dyDescent="0.2">
      <c r="A24" s="78" t="s">
        <v>19</v>
      </c>
      <c r="B24" s="56" t="s">
        <v>49</v>
      </c>
      <c r="C24" s="25" t="s">
        <v>33</v>
      </c>
      <c r="D24" s="52">
        <v>2020</v>
      </c>
      <c r="E24" s="24">
        <v>18</v>
      </c>
      <c r="F24" s="94">
        <v>1</v>
      </c>
      <c r="G24" s="26" t="str">
        <f>Tab_BdD[[#This Row],[Fonction]]&amp;"|"&amp;Tab_BdD[[#This Row],[Salarié]]&amp;"|"&amp;Tab_BdD[[#This Row],[Nom]]&amp;"|"&amp;Tab_BdD[[#This Row],[Année]]&amp;"|"&amp;Tab_BdD[[#This Row],[Semaine]]</f>
        <v>Prospect et support|G|REPONSE OFFRE|2020|18</v>
      </c>
      <c r="H24" s="79">
        <f>Tab_BdD[[#This Row],[Imputation]]*INDEX('Coût horaire'!$I$1:$K$6,MATCH(Tab_BdD[[#This Row],[Salarié]],'Coût horaire'!$I$1:$I$6,0),MATCH(Tab_BdD[[#This Row],[Année]],'Coût horaire'!$I$1:$K$1,0))</f>
        <v>28.73675303839476</v>
      </c>
      <c r="I24" s="86" t="str">
        <f>IFERROR(INDEX(Tab_Projet[N°],MATCH(Tab_BdD[[#This Row],[Nom]],Tab_Projet[Nom],0)),"0")</f>
        <v>0</v>
      </c>
    </row>
    <row r="25" spans="1:9" x14ac:dyDescent="0.2">
      <c r="A25" s="78" t="s">
        <v>18</v>
      </c>
      <c r="B25" s="56" t="s">
        <v>51</v>
      </c>
      <c r="C25" s="25" t="s">
        <v>92</v>
      </c>
      <c r="D25" s="52">
        <v>2020</v>
      </c>
      <c r="E25" s="24">
        <v>18</v>
      </c>
      <c r="F25" s="94">
        <v>3</v>
      </c>
      <c r="G25" s="26" t="str">
        <f>Tab_BdD[[#This Row],[Fonction]]&amp;"|"&amp;Tab_BdD[[#This Row],[Salarié]]&amp;"|"&amp;Tab_BdD[[#This Row],[Nom]]&amp;"|"&amp;Tab_BdD[[#This Row],[Année]]&amp;"|"&amp;Tab_BdD[[#This Row],[Semaine]]</f>
        <v>Productif|O|E|2020|18</v>
      </c>
      <c r="H25" s="79">
        <f>Tab_BdD[[#This Row],[Imputation]]*INDEX('Coût horaire'!$I$1:$K$6,MATCH(Tab_BdD[[#This Row],[Salarié]],'Coût horaire'!$I$1:$I$6,0),MATCH(Tab_BdD[[#This Row],[Année]],'Coût horaire'!$I$1:$K$1,0))</f>
        <v>124.34894991922452</v>
      </c>
      <c r="I25" s="86">
        <f>IFERROR(INDEX(Tab_Projet[N°],MATCH(Tab_BdD[[#This Row],[Nom]],Tab_Projet[Nom],0)),"0")</f>
        <v>4</v>
      </c>
    </row>
    <row r="26" spans="1:9" x14ac:dyDescent="0.2">
      <c r="A26" s="78" t="s">
        <v>18</v>
      </c>
      <c r="B26" s="56" t="s">
        <v>53</v>
      </c>
      <c r="C26" s="25" t="s">
        <v>7</v>
      </c>
      <c r="D26" s="52">
        <v>2020</v>
      </c>
      <c r="E26" s="24">
        <v>18</v>
      </c>
      <c r="F26" s="94">
        <v>4</v>
      </c>
      <c r="G26" s="26" t="str">
        <f>Tab_BdD[[#This Row],[Fonction]]&amp;"|"&amp;Tab_BdD[[#This Row],[Salarié]]&amp;"|"&amp;Tab_BdD[[#This Row],[Nom]]&amp;"|"&amp;Tab_BdD[[#This Row],[Année]]&amp;"|"&amp;Tab_BdD[[#This Row],[Semaine]]</f>
        <v>Productif|S|D|2020|18</v>
      </c>
      <c r="H26" s="79">
        <f>Tab_BdD[[#This Row],[Imputation]]*INDEX('Coût horaire'!$I$1:$K$6,MATCH(Tab_BdD[[#This Row],[Salarié]],'Coût horaire'!$I$1:$I$6,0),MATCH(Tab_BdD[[#This Row],[Année]],'Coût horaire'!$I$1:$K$1,0))</f>
        <v>81.391793586954137</v>
      </c>
      <c r="I26" s="86">
        <f>IFERROR(INDEX(Tab_Projet[N°],MATCH(Tab_BdD[[#This Row],[Nom]],Tab_Projet[Nom],0)),"0")</f>
        <v>11</v>
      </c>
    </row>
    <row r="27" spans="1:9" x14ac:dyDescent="0.2">
      <c r="A27" s="78" t="s">
        <v>18</v>
      </c>
      <c r="B27" s="56" t="s">
        <v>53</v>
      </c>
      <c r="C27" s="25" t="s">
        <v>96</v>
      </c>
      <c r="D27" s="52">
        <v>2020</v>
      </c>
      <c r="E27" s="24">
        <v>18</v>
      </c>
      <c r="F27" s="94">
        <v>3</v>
      </c>
      <c r="G27" s="26" t="str">
        <f>Tab_BdD[[#This Row],[Fonction]]&amp;"|"&amp;Tab_BdD[[#This Row],[Salarié]]&amp;"|"&amp;Tab_BdD[[#This Row],[Nom]]&amp;"|"&amp;Tab_BdD[[#This Row],[Année]]&amp;"|"&amp;Tab_BdD[[#This Row],[Semaine]]</f>
        <v>Productif|S|K|2020|18</v>
      </c>
      <c r="H27" s="79">
        <f>Tab_BdD[[#This Row],[Imputation]]*INDEX('Coût horaire'!$I$1:$K$6,MATCH(Tab_BdD[[#This Row],[Salarié]],'Coût horaire'!$I$1:$I$6,0),MATCH(Tab_BdD[[#This Row],[Année]],'Coût horaire'!$I$1:$K$1,0))</f>
        <v>61.043845190215606</v>
      </c>
      <c r="I27" s="86">
        <f>IFERROR(INDEX(Tab_Projet[N°],MATCH(Tab_BdD[[#This Row],[Nom]],Tab_Projet[Nom],0)),"0")</f>
        <v>9</v>
      </c>
    </row>
    <row r="28" spans="1:9" x14ac:dyDescent="0.2">
      <c r="A28" s="78" t="s">
        <v>18</v>
      </c>
      <c r="B28" s="56" t="s">
        <v>53</v>
      </c>
      <c r="C28" s="25" t="s">
        <v>97</v>
      </c>
      <c r="D28" s="52">
        <v>2020</v>
      </c>
      <c r="E28" s="24">
        <v>18</v>
      </c>
      <c r="F28" s="94">
        <v>1</v>
      </c>
      <c r="G28" s="26" t="str">
        <f>Tab_BdD[[#This Row],[Fonction]]&amp;"|"&amp;Tab_BdD[[#This Row],[Salarié]]&amp;"|"&amp;Tab_BdD[[#This Row],[Nom]]&amp;"|"&amp;Tab_BdD[[#This Row],[Année]]&amp;"|"&amp;Tab_BdD[[#This Row],[Semaine]]</f>
        <v>Productif|S|L|2020|18</v>
      </c>
      <c r="H28" s="79">
        <f>Tab_BdD[[#This Row],[Imputation]]*INDEX('Coût horaire'!$I$1:$K$6,MATCH(Tab_BdD[[#This Row],[Salarié]],'Coût horaire'!$I$1:$I$6,0),MATCH(Tab_BdD[[#This Row],[Année]],'Coût horaire'!$I$1:$K$1,0))</f>
        <v>20.347948396738534</v>
      </c>
      <c r="I28" s="86">
        <f>IFERROR(INDEX(Tab_Projet[N°],MATCH(Tab_BdD[[#This Row],[Nom]],Tab_Projet[Nom],0)),"0")</f>
        <v>10</v>
      </c>
    </row>
    <row r="29" spans="1:9" ht="30" x14ac:dyDescent="0.2">
      <c r="A29" s="78" t="s">
        <v>19</v>
      </c>
      <c r="B29" s="56" t="s">
        <v>53</v>
      </c>
      <c r="C29" s="25" t="s">
        <v>38</v>
      </c>
      <c r="D29" s="52">
        <v>2020</v>
      </c>
      <c r="E29" s="24">
        <v>18</v>
      </c>
      <c r="F29" s="94">
        <v>2</v>
      </c>
      <c r="G29" s="26" t="str">
        <f>Tab_BdD[[#This Row],[Fonction]]&amp;"|"&amp;Tab_BdD[[#This Row],[Salarié]]&amp;"|"&amp;Tab_BdD[[#This Row],[Nom]]&amp;"|"&amp;Tab_BdD[[#This Row],[Année]]&amp;"|"&amp;Tab_BdD[[#This Row],[Semaine]]</f>
        <v>Prospect et support|S|COMMISSION BDM|2020|18</v>
      </c>
      <c r="H29" s="79">
        <f>Tab_BdD[[#This Row],[Imputation]]*INDEX('Coût horaire'!$I$1:$K$6,MATCH(Tab_BdD[[#This Row],[Salarié]],'Coût horaire'!$I$1:$I$6,0),MATCH(Tab_BdD[[#This Row],[Année]],'Coût horaire'!$I$1:$K$1,0))</f>
        <v>40.695896793477068</v>
      </c>
      <c r="I29" s="86" t="str">
        <f>IFERROR(INDEX(Tab_Projet[N°],MATCH(Tab_BdD[[#This Row],[Nom]],Tab_Projet[Nom],0)),"0")</f>
        <v>0</v>
      </c>
    </row>
    <row r="30" spans="1:9" ht="30" x14ac:dyDescent="0.2">
      <c r="A30" s="78" t="s">
        <v>19</v>
      </c>
      <c r="B30" s="56" t="s">
        <v>55</v>
      </c>
      <c r="C30" s="25" t="s">
        <v>25</v>
      </c>
      <c r="D30" s="52">
        <v>2019</v>
      </c>
      <c r="E30" s="24">
        <v>19</v>
      </c>
      <c r="F30" s="94">
        <v>3</v>
      </c>
      <c r="G30" s="26" t="str">
        <f>Tab_BdD[[#This Row],[Fonction]]&amp;"|"&amp;Tab_BdD[[#This Row],[Salarié]]&amp;"|"&amp;Tab_BdD[[#This Row],[Nom]]&amp;"|"&amp;Tab_BdD[[#This Row],[Année]]&amp;"|"&amp;Tab_BdD[[#This Row],[Semaine]]</f>
        <v>Prospect et support|Y|ADMINISTRATIF|2019|19</v>
      </c>
      <c r="H30" s="95">
        <f>Tab_BdD[[#This Row],[Imputation]]*INDEX('Coût horaire'!$I$1:$K$6,MATCH(Tab_BdD[[#This Row],[Salarié]],'Coût horaire'!$I$1:$I$6,0),MATCH(Tab_BdD[[#This Row],[Année]],'Coût horaire'!$I$1:$K$1,0))</f>
        <v>64.011682411480493</v>
      </c>
      <c r="I30" s="86" t="str">
        <f>IFERROR(INDEX(Tab_Projet[N°],MATCH(Tab_BdD[[#This Row],[Nom]],Tab_Projet[Nom],0)),"0")</f>
        <v>0</v>
      </c>
    </row>
    <row r="31" spans="1:9" x14ac:dyDescent="0.2">
      <c r="A31" s="78" t="s">
        <v>18</v>
      </c>
      <c r="B31" s="56" t="s">
        <v>55</v>
      </c>
      <c r="C31" s="25" t="s">
        <v>110</v>
      </c>
      <c r="D31" s="52">
        <v>2019</v>
      </c>
      <c r="E31" s="24">
        <v>18</v>
      </c>
      <c r="F31" s="94">
        <v>2.5</v>
      </c>
      <c r="G31" s="26" t="str">
        <f>Tab_BdD[[#This Row],[Fonction]]&amp;"|"&amp;Tab_BdD[[#This Row],[Salarié]]&amp;"|"&amp;Tab_BdD[[#This Row],[Nom]]&amp;"|"&amp;Tab_BdD[[#This Row],[Année]]&amp;"|"&amp;Tab_BdD[[#This Row],[Semaine]]</f>
        <v>Productif|Y|M|2019|18</v>
      </c>
      <c r="H31" s="95">
        <f>Tab_BdD[[#This Row],[Imputation]]*INDEX('Coût horaire'!$I$1:$K$6,MATCH(Tab_BdD[[#This Row],[Salarié]],'Coût horaire'!$I$1:$I$6,0),MATCH(Tab_BdD[[#This Row],[Année]],'Coût horaire'!$I$1:$K$1,0))</f>
        <v>53.343068676233749</v>
      </c>
      <c r="I31" s="86">
        <f>IFERROR(INDEX(Tab_Projet[N°],MATCH(Tab_BdD[[#This Row],[Nom]],Tab_Projet[Nom],0)),"0")</f>
        <v>13</v>
      </c>
    </row>
    <row r="32" spans="1:9" x14ac:dyDescent="0.2">
      <c r="A32" s="78" t="s">
        <v>18</v>
      </c>
      <c r="B32" s="56" t="s">
        <v>55</v>
      </c>
      <c r="C32" s="25" t="s">
        <v>91</v>
      </c>
      <c r="D32" s="52">
        <v>2019</v>
      </c>
      <c r="E32" s="24">
        <v>18</v>
      </c>
      <c r="F32" s="94">
        <v>2</v>
      </c>
      <c r="G32" s="26" t="str">
        <f>Tab_BdD[[#This Row],[Fonction]]&amp;"|"&amp;Tab_BdD[[#This Row],[Salarié]]&amp;"|"&amp;Tab_BdD[[#This Row],[Nom]]&amp;"|"&amp;Tab_BdD[[#This Row],[Année]]&amp;"|"&amp;Tab_BdD[[#This Row],[Semaine]]</f>
        <v>Productif|Y|F|2019|18</v>
      </c>
      <c r="H32" s="95">
        <f>Tab_BdD[[#This Row],[Imputation]]*INDEX('Coût horaire'!$I$1:$K$6,MATCH(Tab_BdD[[#This Row],[Salarié]],'Coût horaire'!$I$1:$I$6,0),MATCH(Tab_BdD[[#This Row],[Année]],'Coût horaire'!$I$1:$K$1,0))</f>
        <v>42.674454940986998</v>
      </c>
      <c r="I32" s="86">
        <f>IFERROR(INDEX(Tab_Projet[N°],MATCH(Tab_BdD[[#This Row],[Nom]],Tab_Projet[Nom],0)),"0")</f>
        <v>5</v>
      </c>
    </row>
  </sheetData>
  <conditionalFormatting sqref="H1:H32">
    <cfRule type="cellIs" dxfId="52" priority="2" operator="equal">
      <formula>0</formula>
    </cfRule>
    <cfRule type="containsErrors" dxfId="51" priority="3">
      <formula>ISERROR(H1)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H23"/>
  <sheetViews>
    <sheetView workbookViewId="0">
      <selection activeCell="G17" sqref="G17"/>
    </sheetView>
  </sheetViews>
  <sheetFormatPr baseColWidth="10" defaultRowHeight="15" x14ac:dyDescent="0.2"/>
  <cols>
    <col min="1" max="1" width="41.5" customWidth="1"/>
    <col min="2" max="2" width="14.83203125" customWidth="1"/>
    <col min="3" max="3" width="15.6640625" customWidth="1"/>
    <col min="4" max="4" width="25.5" bestFit="1" customWidth="1"/>
    <col min="5" max="5" width="20" customWidth="1"/>
    <col min="6" max="6" width="28.5" customWidth="1"/>
    <col min="7" max="7" width="20.83203125" customWidth="1"/>
    <col min="8" max="8" width="52.83203125" bestFit="1" customWidth="1"/>
    <col min="9" max="9" width="27.5" customWidth="1"/>
    <col min="10" max="10" width="28.5" customWidth="1"/>
    <col min="11" max="11" width="20.83203125" customWidth="1"/>
    <col min="12" max="12" width="21.33203125" customWidth="1"/>
    <col min="13" max="13" width="27.5" customWidth="1"/>
    <col min="14" max="14" width="28.5" customWidth="1"/>
    <col min="15" max="15" width="20.83203125" customWidth="1"/>
    <col min="16" max="16" width="21.33203125" customWidth="1"/>
    <col min="17" max="17" width="27.5" customWidth="1"/>
    <col min="18" max="18" width="33.5" customWidth="1"/>
    <col min="19" max="19" width="25.83203125" customWidth="1"/>
    <col min="20" max="20" width="26.1640625" customWidth="1"/>
    <col min="21" max="21" width="32.5" customWidth="1"/>
    <col min="22" max="22" width="23.1640625" customWidth="1"/>
    <col min="23" max="23" width="28.5" bestFit="1" customWidth="1"/>
    <col min="24" max="24" width="7.5" customWidth="1"/>
    <col min="25" max="25" width="8.5" customWidth="1"/>
    <col min="26" max="28" width="7.5" customWidth="1"/>
    <col min="29" max="29" width="8.5" customWidth="1"/>
    <col min="30" max="30" width="12" customWidth="1"/>
    <col min="31" max="31" width="7.5" customWidth="1"/>
    <col min="32" max="34" width="12" customWidth="1"/>
    <col min="35" max="35" width="20.83203125" customWidth="1"/>
    <col min="36" max="36" width="7.5" customWidth="1"/>
    <col min="37" max="37" width="12" customWidth="1"/>
    <col min="38" max="38" width="21.33203125" customWidth="1"/>
    <col min="39" max="39" width="8.5" customWidth="1"/>
    <col min="40" max="40" width="12" customWidth="1"/>
    <col min="41" max="41" width="30.5" customWidth="1"/>
    <col min="42" max="42" width="22.83203125" customWidth="1"/>
    <col min="43" max="43" width="23.1640625" customWidth="1"/>
    <col min="44" max="44" width="28.5" bestFit="1" customWidth="1"/>
    <col min="45" max="45" width="7.5" customWidth="1"/>
    <col min="46" max="46" width="8.5" customWidth="1"/>
    <col min="47" max="49" width="7.5" customWidth="1"/>
    <col min="50" max="50" width="8.5" customWidth="1"/>
    <col min="51" max="51" width="12" customWidth="1"/>
    <col min="52" max="52" width="7.5" customWidth="1"/>
    <col min="53" max="55" width="12" customWidth="1"/>
    <col min="56" max="56" width="20.83203125" customWidth="1"/>
    <col min="57" max="57" width="8" customWidth="1"/>
    <col min="58" max="59" width="7.5" customWidth="1"/>
    <col min="60" max="61" width="12" customWidth="1"/>
    <col min="62" max="62" width="21.33203125" customWidth="1"/>
    <col min="63" max="65" width="8.5" customWidth="1"/>
    <col min="66" max="67" width="12" customWidth="1"/>
    <col min="68" max="68" width="30" customWidth="1"/>
    <col min="69" max="69" width="22.5" customWidth="1"/>
    <col min="70" max="70" width="22.6640625" customWidth="1"/>
    <col min="71" max="71" width="28.5" bestFit="1" customWidth="1"/>
    <col min="72" max="72" width="7.5" customWidth="1"/>
    <col min="73" max="73" width="8.5" customWidth="1"/>
    <col min="74" max="76" width="7.5" customWidth="1"/>
    <col min="77" max="77" width="8.5" customWidth="1"/>
    <col min="78" max="78" width="12" customWidth="1"/>
    <col min="79" max="79" width="7.5" customWidth="1"/>
    <col min="80" max="82" width="12" customWidth="1"/>
    <col min="83" max="83" width="20.83203125" customWidth="1"/>
    <col min="84" max="84" width="8" customWidth="1"/>
    <col min="85" max="86" width="12" customWidth="1"/>
    <col min="87" max="87" width="21.33203125" customWidth="1"/>
    <col min="88" max="88" width="8.5" customWidth="1"/>
    <col min="89" max="90" width="12" customWidth="1"/>
    <col min="91" max="91" width="30.1640625" customWidth="1"/>
    <col min="92" max="92" width="22.5" customWidth="1"/>
    <col min="93" max="93" width="22.83203125" customWidth="1"/>
    <col min="94" max="94" width="33.5" customWidth="1"/>
    <col min="95" max="95" width="25.83203125" customWidth="1"/>
    <col min="96" max="96" width="26.1640625" customWidth="1"/>
    <col min="97" max="97" width="21.33203125" bestFit="1" customWidth="1"/>
    <col min="98" max="98" width="28.5" bestFit="1" customWidth="1"/>
    <col min="99" max="99" width="20.83203125" bestFit="1" customWidth="1"/>
    <col min="100" max="100" width="21.33203125" bestFit="1" customWidth="1"/>
    <col min="101" max="101" width="28.5" bestFit="1" customWidth="1"/>
    <col min="102" max="102" width="20.83203125" bestFit="1" customWidth="1"/>
    <col min="103" max="103" width="21.33203125" bestFit="1" customWidth="1"/>
    <col min="104" max="104" width="28.5" bestFit="1" customWidth="1"/>
    <col min="105" max="105" width="20.83203125" bestFit="1" customWidth="1"/>
    <col min="106" max="106" width="21.33203125" bestFit="1" customWidth="1"/>
    <col min="107" max="107" width="28.5" bestFit="1" customWidth="1"/>
    <col min="108" max="108" width="20.83203125" bestFit="1" customWidth="1"/>
    <col min="109" max="109" width="21.33203125" bestFit="1" customWidth="1"/>
    <col min="110" max="110" width="28.5" bestFit="1" customWidth="1"/>
    <col min="111" max="111" width="20.83203125" bestFit="1" customWidth="1"/>
    <col min="112" max="112" width="21.33203125" bestFit="1" customWidth="1"/>
    <col min="113" max="113" width="28.5" bestFit="1" customWidth="1"/>
    <col min="114" max="114" width="20.83203125" bestFit="1" customWidth="1"/>
    <col min="115" max="115" width="21.33203125" bestFit="1" customWidth="1"/>
    <col min="116" max="116" width="30" bestFit="1" customWidth="1"/>
    <col min="117" max="117" width="22.5" bestFit="1" customWidth="1"/>
    <col min="118" max="118" width="22.6640625" bestFit="1" customWidth="1"/>
    <col min="119" max="119" width="28.5" bestFit="1" customWidth="1"/>
    <col min="120" max="120" width="20.83203125" bestFit="1" customWidth="1"/>
    <col min="121" max="121" width="21.33203125" bestFit="1" customWidth="1"/>
    <col min="122" max="122" width="28.5" bestFit="1" customWidth="1"/>
    <col min="123" max="123" width="20.83203125" bestFit="1" customWidth="1"/>
    <col min="124" max="124" width="21.33203125" bestFit="1" customWidth="1"/>
    <col min="125" max="125" width="28.5" bestFit="1" customWidth="1"/>
    <col min="126" max="126" width="20.83203125" bestFit="1" customWidth="1"/>
    <col min="127" max="127" width="21.33203125" bestFit="1" customWidth="1"/>
    <col min="128" max="128" width="28.5" bestFit="1" customWidth="1"/>
    <col min="129" max="129" width="20.83203125" bestFit="1" customWidth="1"/>
    <col min="130" max="130" width="21.33203125" bestFit="1" customWidth="1"/>
    <col min="131" max="131" width="28.5" bestFit="1" customWidth="1"/>
    <col min="132" max="132" width="20.83203125" bestFit="1" customWidth="1"/>
    <col min="133" max="133" width="21.33203125" bestFit="1" customWidth="1"/>
    <col min="134" max="134" width="28.5" bestFit="1" customWidth="1"/>
    <col min="135" max="135" width="20.83203125" bestFit="1" customWidth="1"/>
    <col min="136" max="136" width="21.33203125" bestFit="1" customWidth="1"/>
    <col min="137" max="137" width="28.5" bestFit="1" customWidth="1"/>
    <col min="138" max="138" width="20.83203125" bestFit="1" customWidth="1"/>
    <col min="139" max="139" width="21.33203125" bestFit="1" customWidth="1"/>
    <col min="140" max="140" width="28.5" bestFit="1" customWidth="1"/>
    <col min="141" max="141" width="20.83203125" bestFit="1" customWidth="1"/>
    <col min="142" max="142" width="21.33203125" bestFit="1" customWidth="1"/>
    <col min="143" max="143" width="28.5" bestFit="1" customWidth="1"/>
    <col min="144" max="144" width="20.83203125" bestFit="1" customWidth="1"/>
    <col min="145" max="145" width="21.33203125" bestFit="1" customWidth="1"/>
    <col min="146" max="146" width="28.5" bestFit="1" customWidth="1"/>
    <col min="147" max="147" width="20.83203125" bestFit="1" customWidth="1"/>
    <col min="148" max="148" width="21.33203125" bestFit="1" customWidth="1"/>
    <col min="149" max="149" width="28.5" bestFit="1" customWidth="1"/>
    <col min="150" max="150" width="20.83203125" bestFit="1" customWidth="1"/>
    <col min="151" max="151" width="21.33203125" bestFit="1" customWidth="1"/>
    <col min="152" max="152" width="28.5" bestFit="1" customWidth="1"/>
    <col min="153" max="153" width="20.83203125" bestFit="1" customWidth="1"/>
    <col min="154" max="154" width="21.33203125" bestFit="1" customWidth="1"/>
    <col min="155" max="155" width="30.1640625" bestFit="1" customWidth="1"/>
    <col min="156" max="156" width="22.5" bestFit="1" customWidth="1"/>
    <col min="157" max="157" width="22.83203125" bestFit="1" customWidth="1"/>
    <col min="158" max="158" width="33.5" bestFit="1" customWidth="1"/>
    <col min="159" max="159" width="25.83203125" bestFit="1" customWidth="1"/>
    <col min="160" max="160" width="26.1640625" bestFit="1" customWidth="1"/>
  </cols>
  <sheetData>
    <row r="1" spans="1:8" x14ac:dyDescent="0.2">
      <c r="A1" s="3" t="s">
        <v>46</v>
      </c>
      <c r="B1" t="s" vm="1">
        <v>18</v>
      </c>
    </row>
    <row r="2" spans="1:8" x14ac:dyDescent="0.2">
      <c r="A2" s="3" t="s">
        <v>66</v>
      </c>
      <c r="B2" t="s" vm="2">
        <v>67</v>
      </c>
    </row>
    <row r="4" spans="1:8" x14ac:dyDescent="0.2">
      <c r="A4" s="3" t="s">
        <v>17</v>
      </c>
      <c r="B4" t="s">
        <v>104</v>
      </c>
      <c r="C4" t="s">
        <v>103</v>
      </c>
      <c r="D4" t="s">
        <v>106</v>
      </c>
      <c r="E4" t="s">
        <v>105</v>
      </c>
      <c r="H4" t="s">
        <v>109</v>
      </c>
    </row>
    <row r="5" spans="1:8" x14ac:dyDescent="0.2">
      <c r="A5" s="4" t="s">
        <v>54</v>
      </c>
      <c r="B5" s="42">
        <v>2</v>
      </c>
      <c r="C5" s="42">
        <v>4</v>
      </c>
      <c r="D5" s="58">
        <v>77.391793586954137</v>
      </c>
      <c r="E5" s="58">
        <v>2450</v>
      </c>
    </row>
    <row r="6" spans="1:8" x14ac:dyDescent="0.2">
      <c r="A6" s="91" t="s">
        <v>49</v>
      </c>
      <c r="B6" s="42">
        <v>2</v>
      </c>
      <c r="C6" s="42">
        <v>4</v>
      </c>
      <c r="D6" s="58">
        <v>77.391793586954137</v>
      </c>
      <c r="E6" s="58">
        <v>2450</v>
      </c>
    </row>
    <row r="7" spans="1:8" x14ac:dyDescent="0.2">
      <c r="A7" s="4" t="s">
        <v>52</v>
      </c>
      <c r="B7" s="42">
        <v>11.5</v>
      </c>
      <c r="C7" s="42">
        <v>8</v>
      </c>
      <c r="D7" s="58">
        <v>226.04580819793705</v>
      </c>
      <c r="E7" s="58">
        <v>6983.958333333333</v>
      </c>
    </row>
    <row r="8" spans="1:8" x14ac:dyDescent="0.2">
      <c r="A8" s="91" t="s">
        <v>6</v>
      </c>
      <c r="B8" s="42">
        <v>4</v>
      </c>
      <c r="C8" s="42">
        <v>4</v>
      </c>
      <c r="D8" s="58">
        <v>140.69689831596307</v>
      </c>
      <c r="E8" s="58">
        <v>5858.958333333333</v>
      </c>
    </row>
    <row r="9" spans="1:8" x14ac:dyDescent="0.2">
      <c r="A9" s="91" t="s">
        <v>94</v>
      </c>
      <c r="B9" s="42">
        <v>7.5</v>
      </c>
      <c r="C9" s="42">
        <v>4</v>
      </c>
      <c r="D9" s="58">
        <v>85.348909881973995</v>
      </c>
      <c r="E9" s="58">
        <v>1125</v>
      </c>
    </row>
    <row r="10" spans="1:8" x14ac:dyDescent="0.2">
      <c r="A10" s="4" t="s">
        <v>2</v>
      </c>
      <c r="B10" s="42">
        <v>7</v>
      </c>
      <c r="C10" s="42">
        <v>3</v>
      </c>
      <c r="D10" s="58">
        <v>101.24724834288821</v>
      </c>
      <c r="E10" s="58">
        <v>13452.458333333332</v>
      </c>
    </row>
    <row r="11" spans="1:8" x14ac:dyDescent="0.2">
      <c r="A11" s="91" t="s">
        <v>4</v>
      </c>
      <c r="B11" s="42">
        <v>3</v>
      </c>
      <c r="C11" s="42">
        <v>2</v>
      </c>
      <c r="D11" s="58">
        <v>80.899299946149682</v>
      </c>
      <c r="E11" s="58">
        <v>5644.8</v>
      </c>
    </row>
    <row r="12" spans="1:8" x14ac:dyDescent="0.2">
      <c r="A12" s="91" t="s">
        <v>97</v>
      </c>
      <c r="B12" s="42">
        <v>4</v>
      </c>
      <c r="C12" s="42">
        <v>1</v>
      </c>
      <c r="D12" s="58">
        <v>20.347948396738534</v>
      </c>
      <c r="E12" s="58">
        <v>7807.6583333333328</v>
      </c>
    </row>
    <row r="13" spans="1:8" x14ac:dyDescent="0.2">
      <c r="A13" s="4" t="s">
        <v>3</v>
      </c>
      <c r="B13" s="42">
        <v>12</v>
      </c>
      <c r="C13" s="42">
        <v>11.5</v>
      </c>
      <c r="D13" s="58">
        <v>299.57432045388532</v>
      </c>
      <c r="E13" s="58">
        <v>12225.108333333334</v>
      </c>
    </row>
    <row r="14" spans="1:8" x14ac:dyDescent="0.2">
      <c r="A14" s="91" t="s">
        <v>91</v>
      </c>
      <c r="B14" s="42">
        <v>10</v>
      </c>
      <c r="C14" s="42">
        <v>8</v>
      </c>
      <c r="D14" s="58">
        <v>224.89402430715808</v>
      </c>
      <c r="E14" s="58">
        <v>4977.6499999999996</v>
      </c>
    </row>
    <row r="15" spans="1:8" x14ac:dyDescent="0.2">
      <c r="A15" s="91" t="s">
        <v>95</v>
      </c>
      <c r="B15" s="42">
        <v>2</v>
      </c>
      <c r="C15" s="42">
        <v>3.5</v>
      </c>
      <c r="D15" s="58">
        <v>74.680296146727244</v>
      </c>
      <c r="E15" s="58">
        <v>7247.458333333333</v>
      </c>
    </row>
    <row r="16" spans="1:8" x14ac:dyDescent="0.2">
      <c r="A16" s="4" t="s">
        <v>50</v>
      </c>
      <c r="B16" s="42">
        <v>15</v>
      </c>
      <c r="C16" s="42">
        <v>3.5</v>
      </c>
      <c r="D16" s="58">
        <v>67.717819388584871</v>
      </c>
      <c r="E16" s="58">
        <v>593</v>
      </c>
    </row>
    <row r="17" spans="1:5" x14ac:dyDescent="0.2">
      <c r="A17" s="91" t="s">
        <v>93</v>
      </c>
      <c r="B17" s="42">
        <v>15</v>
      </c>
      <c r="C17" s="42">
        <v>3.5</v>
      </c>
      <c r="D17" s="58">
        <v>67.717819388584871</v>
      </c>
      <c r="E17" s="58">
        <v>593</v>
      </c>
    </row>
    <row r="18" spans="1:5" x14ac:dyDescent="0.2">
      <c r="A18" s="4" t="s">
        <v>56</v>
      </c>
      <c r="B18" s="42">
        <v>28</v>
      </c>
      <c r="C18" s="42">
        <v>19</v>
      </c>
      <c r="D18" s="58">
        <v>530.78272883111333</v>
      </c>
      <c r="E18" s="58">
        <v>6293.75</v>
      </c>
    </row>
    <row r="19" spans="1:5" x14ac:dyDescent="0.2">
      <c r="A19" s="91" t="s">
        <v>7</v>
      </c>
      <c r="B19" s="42">
        <v>22</v>
      </c>
      <c r="C19" s="42">
        <v>13</v>
      </c>
      <c r="D19" s="58">
        <v>323.22351979670447</v>
      </c>
      <c r="E19" s="58">
        <v>1368.75</v>
      </c>
    </row>
    <row r="20" spans="1:5" x14ac:dyDescent="0.2">
      <c r="A20" s="91" t="s">
        <v>92</v>
      </c>
      <c r="B20" s="42">
        <v>6</v>
      </c>
      <c r="C20" s="42">
        <v>6</v>
      </c>
      <c r="D20" s="58">
        <v>207.55920903440881</v>
      </c>
      <c r="E20" s="58">
        <v>4925</v>
      </c>
    </row>
    <row r="21" spans="1:5" x14ac:dyDescent="0.2">
      <c r="A21" s="4" t="s">
        <v>87</v>
      </c>
      <c r="B21" s="42">
        <v>9</v>
      </c>
      <c r="C21" s="42">
        <v>3</v>
      </c>
      <c r="D21" s="58">
        <v>61.043845190215606</v>
      </c>
      <c r="E21" s="58">
        <v>3145</v>
      </c>
    </row>
    <row r="22" spans="1:5" x14ac:dyDescent="0.2">
      <c r="A22" s="91" t="s">
        <v>96</v>
      </c>
      <c r="B22" s="42">
        <v>9</v>
      </c>
      <c r="C22" s="42">
        <v>3</v>
      </c>
      <c r="D22" s="58">
        <v>61.043845190215606</v>
      </c>
      <c r="E22" s="58">
        <v>3145</v>
      </c>
    </row>
    <row r="23" spans="1:5" x14ac:dyDescent="0.2">
      <c r="A23" s="4" t="s">
        <v>16</v>
      </c>
      <c r="B23" s="42">
        <v>84.5</v>
      </c>
      <c r="C23" s="42">
        <v>52</v>
      </c>
      <c r="D23" s="58">
        <v>1363.8035639915784</v>
      </c>
      <c r="E23" s="58">
        <v>45143.275000000001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E26"/>
  <sheetViews>
    <sheetView workbookViewId="0">
      <selection activeCell="D17" sqref="D17"/>
    </sheetView>
  </sheetViews>
  <sheetFormatPr baseColWidth="10" defaultRowHeight="15" x14ac:dyDescent="0.2"/>
  <cols>
    <col min="1" max="1" width="18.83203125" bestFit="1" customWidth="1"/>
    <col min="2" max="2" width="22.33203125" style="58" bestFit="1" customWidth="1"/>
    <col min="3" max="3" width="18.5" style="58" bestFit="1" customWidth="1"/>
    <col min="4" max="5" width="8.83203125" style="58" bestFit="1" customWidth="1"/>
    <col min="6" max="6" width="12.33203125" bestFit="1" customWidth="1"/>
    <col min="7" max="7" width="21.33203125" customWidth="1"/>
    <col min="8" max="8" width="25.83203125" bestFit="1" customWidth="1"/>
    <col min="9" max="9" width="26.1640625" customWidth="1"/>
    <col min="10" max="11" width="7" customWidth="1"/>
    <col min="12" max="12" width="2.1640625" customWidth="1"/>
    <col min="13" max="13" width="19.33203125" bestFit="1" customWidth="1"/>
    <col min="14" max="14" width="12.5" bestFit="1" customWidth="1"/>
  </cols>
  <sheetData>
    <row r="1" spans="1:5" x14ac:dyDescent="0.2">
      <c r="A1" s="3" t="s">
        <v>12</v>
      </c>
      <c r="B1" t="s">
        <v>111</v>
      </c>
    </row>
    <row r="3" spans="1:5" x14ac:dyDescent="0.2">
      <c r="A3" s="3" t="s">
        <v>17</v>
      </c>
      <c r="B3" s="116" t="s">
        <v>103</v>
      </c>
      <c r="C3"/>
      <c r="D3"/>
      <c r="E3"/>
    </row>
    <row r="4" spans="1:5" x14ac:dyDescent="0.2">
      <c r="A4" s="119">
        <v>2</v>
      </c>
      <c r="B4" s="117">
        <v>9</v>
      </c>
      <c r="C4"/>
      <c r="D4"/>
      <c r="E4"/>
    </row>
    <row r="5" spans="1:5" x14ac:dyDescent="0.2">
      <c r="A5" s="120" t="s">
        <v>49</v>
      </c>
      <c r="B5" s="117">
        <v>3</v>
      </c>
      <c r="C5"/>
      <c r="D5"/>
      <c r="E5"/>
    </row>
    <row r="6" spans="1:5" x14ac:dyDescent="0.2">
      <c r="A6" s="121" t="s">
        <v>51</v>
      </c>
      <c r="B6" s="117">
        <v>6</v>
      </c>
      <c r="C6"/>
      <c r="D6"/>
      <c r="E6"/>
    </row>
    <row r="7" spans="1:5" x14ac:dyDescent="0.2">
      <c r="A7" s="119">
        <v>17</v>
      </c>
      <c r="B7" s="117">
        <v>9</v>
      </c>
      <c r="C7"/>
      <c r="D7"/>
      <c r="E7"/>
    </row>
    <row r="8" spans="1:5" x14ac:dyDescent="0.2">
      <c r="A8" s="120" t="s">
        <v>55</v>
      </c>
      <c r="B8" s="117">
        <v>9</v>
      </c>
      <c r="C8"/>
      <c r="D8"/>
      <c r="E8"/>
    </row>
    <row r="9" spans="1:5" x14ac:dyDescent="0.2">
      <c r="A9" s="119">
        <v>18</v>
      </c>
      <c r="B9" s="117">
        <v>55</v>
      </c>
      <c r="C9"/>
      <c r="D9"/>
      <c r="E9"/>
    </row>
    <row r="10" spans="1:5" x14ac:dyDescent="0.2">
      <c r="A10" s="120" t="s">
        <v>49</v>
      </c>
      <c r="B10" s="117">
        <v>25</v>
      </c>
      <c r="C10"/>
      <c r="D10"/>
      <c r="E10"/>
    </row>
    <row r="11" spans="1:5" x14ac:dyDescent="0.2">
      <c r="A11" s="121" t="s">
        <v>51</v>
      </c>
      <c r="B11" s="117">
        <v>3</v>
      </c>
      <c r="C11"/>
      <c r="D11"/>
      <c r="E11"/>
    </row>
    <row r="12" spans="1:5" x14ac:dyDescent="0.2">
      <c r="A12" s="121" t="s">
        <v>53</v>
      </c>
      <c r="B12" s="117">
        <v>21.5</v>
      </c>
      <c r="C12"/>
      <c r="D12"/>
      <c r="E12"/>
    </row>
    <row r="13" spans="1:5" x14ac:dyDescent="0.2">
      <c r="A13" s="121" t="s">
        <v>55</v>
      </c>
      <c r="B13" s="117">
        <v>5.5</v>
      </c>
      <c r="C13"/>
      <c r="D13"/>
      <c r="E13"/>
    </row>
    <row r="14" spans="1:5" x14ac:dyDescent="0.2">
      <c r="A14" s="119">
        <v>19</v>
      </c>
      <c r="B14" s="117">
        <v>3</v>
      </c>
      <c r="C14"/>
      <c r="D14"/>
      <c r="E14"/>
    </row>
    <row r="15" spans="1:5" x14ac:dyDescent="0.2">
      <c r="A15" s="120" t="s">
        <v>55</v>
      </c>
      <c r="B15" s="117">
        <v>3</v>
      </c>
      <c r="C15"/>
      <c r="D15"/>
      <c r="E15"/>
    </row>
    <row r="16" spans="1:5" x14ac:dyDescent="0.2">
      <c r="A16" s="122" t="s">
        <v>16</v>
      </c>
      <c r="B16" s="118">
        <v>76</v>
      </c>
      <c r="C16"/>
      <c r="D16"/>
      <c r="E16"/>
    </row>
    <row r="17" spans="2:5" x14ac:dyDescent="0.2">
      <c r="B17"/>
      <c r="C17"/>
      <c r="D17"/>
      <c r="E17"/>
    </row>
    <row r="18" spans="2:5" x14ac:dyDescent="0.2">
      <c r="B18"/>
      <c r="C18"/>
      <c r="D18"/>
      <c r="E18"/>
    </row>
    <row r="19" spans="2:5" x14ac:dyDescent="0.2">
      <c r="B19"/>
      <c r="C19"/>
      <c r="D19"/>
      <c r="E19"/>
    </row>
    <row r="20" spans="2:5" x14ac:dyDescent="0.2">
      <c r="B20"/>
      <c r="C20"/>
      <c r="D20"/>
      <c r="E20"/>
    </row>
    <row r="21" spans="2:5" x14ac:dyDescent="0.2">
      <c r="B21"/>
      <c r="C21"/>
      <c r="D21"/>
      <c r="E21"/>
    </row>
    <row r="22" spans="2:5" x14ac:dyDescent="0.2">
      <c r="B22"/>
      <c r="C22"/>
      <c r="D22"/>
      <c r="E22"/>
    </row>
    <row r="23" spans="2:5" x14ac:dyDescent="0.2">
      <c r="B23"/>
      <c r="C23"/>
      <c r="D23"/>
      <c r="E23"/>
    </row>
    <row r="24" spans="2:5" x14ac:dyDescent="0.2">
      <c r="B24"/>
      <c r="C24"/>
      <c r="D24"/>
      <c r="E24"/>
    </row>
    <row r="25" spans="2:5" x14ac:dyDescent="0.2">
      <c r="B25"/>
      <c r="C25"/>
      <c r="D25"/>
      <c r="E25"/>
    </row>
    <row r="26" spans="2:5" x14ac:dyDescent="0.2">
      <c r="B26"/>
      <c r="C26"/>
      <c r="D26"/>
      <c r="E26"/>
    </row>
  </sheetData>
  <conditionalFormatting sqref="A5:A23">
    <cfRule type="containsErrors" dxfId="36" priority="1">
      <formula>ISERROR(A5)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:C25"/>
  <sheetViews>
    <sheetView workbookViewId="0">
      <selection activeCell="E8" sqref="E8"/>
    </sheetView>
  </sheetViews>
  <sheetFormatPr baseColWidth="10" defaultColWidth="11.5" defaultRowHeight="15" x14ac:dyDescent="0.2"/>
  <cols>
    <col min="1" max="1" width="18.5" style="5" customWidth="1"/>
    <col min="2" max="2" width="30.6640625" style="5" customWidth="1"/>
    <col min="3" max="3" width="49.83203125" style="5" customWidth="1"/>
    <col min="4" max="16384" width="11.5" style="5"/>
  </cols>
  <sheetData>
    <row r="1" spans="1:3" x14ac:dyDescent="0.2">
      <c r="A1" s="57"/>
      <c r="B1" s="126" t="s">
        <v>89</v>
      </c>
      <c r="C1" s="126"/>
    </row>
    <row r="2" spans="1:3" ht="20" customHeight="1" x14ac:dyDescent="0.2">
      <c r="A2" s="57"/>
      <c r="B2" s="8" t="s">
        <v>90</v>
      </c>
      <c r="C2" s="2" t="s">
        <v>44</v>
      </c>
    </row>
    <row r="3" spans="1:3" ht="20" customHeight="1" x14ac:dyDescent="0.2">
      <c r="A3" s="57"/>
      <c r="B3" s="8" t="s">
        <v>47</v>
      </c>
      <c r="C3" s="8" t="s">
        <v>36</v>
      </c>
    </row>
    <row r="4" spans="1:3" ht="20" customHeight="1" x14ac:dyDescent="0.2">
      <c r="A4" s="57"/>
      <c r="B4" s="8" t="s">
        <v>21</v>
      </c>
      <c r="C4" s="8"/>
    </row>
    <row r="5" spans="1:3" ht="20" customHeight="1" x14ac:dyDescent="0.2"/>
    <row r="6" spans="1:3" ht="20" customHeight="1" x14ac:dyDescent="0.2"/>
    <row r="7" spans="1:3" ht="20" customHeight="1" x14ac:dyDescent="0.2">
      <c r="A7" s="70" t="s">
        <v>90</v>
      </c>
      <c r="B7" s="71" t="s">
        <v>47</v>
      </c>
      <c r="C7" s="72" t="s">
        <v>21</v>
      </c>
    </row>
    <row r="8" spans="1:3" ht="20" customHeight="1" x14ac:dyDescent="0.2">
      <c r="A8" s="2" t="s">
        <v>19</v>
      </c>
      <c r="B8" s="7" t="s">
        <v>22</v>
      </c>
      <c r="C8" s="69" t="s">
        <v>23</v>
      </c>
    </row>
    <row r="9" spans="1:3" ht="20" customHeight="1" x14ac:dyDescent="0.2">
      <c r="A9" s="2" t="s">
        <v>19</v>
      </c>
      <c r="B9" s="7" t="s">
        <v>22</v>
      </c>
      <c r="C9" s="69" t="s">
        <v>24</v>
      </c>
    </row>
    <row r="10" spans="1:3" ht="20" customHeight="1" x14ac:dyDescent="0.2">
      <c r="A10" s="2" t="s">
        <v>19</v>
      </c>
      <c r="B10" s="7" t="s">
        <v>22</v>
      </c>
      <c r="C10" s="69" t="s">
        <v>25</v>
      </c>
    </row>
    <row r="11" spans="1:3" ht="20" customHeight="1" x14ac:dyDescent="0.2">
      <c r="A11" s="2" t="s">
        <v>19</v>
      </c>
      <c r="B11" s="7" t="s">
        <v>22</v>
      </c>
      <c r="C11" s="69" t="s">
        <v>26</v>
      </c>
    </row>
    <row r="12" spans="1:3" ht="20" customHeight="1" x14ac:dyDescent="0.2">
      <c r="A12" s="2" t="s">
        <v>19</v>
      </c>
      <c r="B12" s="7" t="s">
        <v>22</v>
      </c>
      <c r="C12" s="69" t="s">
        <v>27</v>
      </c>
    </row>
    <row r="13" spans="1:3" ht="20" customHeight="1" x14ac:dyDescent="0.2">
      <c r="A13" s="2" t="s">
        <v>19</v>
      </c>
      <c r="B13" s="7" t="s">
        <v>22</v>
      </c>
      <c r="C13" s="69" t="s">
        <v>28</v>
      </c>
    </row>
    <row r="14" spans="1:3" ht="20" customHeight="1" x14ac:dyDescent="0.2">
      <c r="A14" s="2" t="s">
        <v>19</v>
      </c>
      <c r="B14" s="74" t="s">
        <v>22</v>
      </c>
      <c r="C14" s="69" t="s">
        <v>29</v>
      </c>
    </row>
    <row r="15" spans="1:3" ht="20" customHeight="1" x14ac:dyDescent="0.2">
      <c r="A15" s="2" t="s">
        <v>19</v>
      </c>
      <c r="B15" s="9" t="s">
        <v>30</v>
      </c>
      <c r="C15" s="69" t="s">
        <v>37</v>
      </c>
    </row>
    <row r="16" spans="1:3" ht="20" customHeight="1" x14ac:dyDescent="0.2">
      <c r="A16" s="2" t="s">
        <v>19</v>
      </c>
      <c r="B16" s="9" t="s">
        <v>30</v>
      </c>
      <c r="C16" s="69" t="s">
        <v>38</v>
      </c>
    </row>
    <row r="17" spans="1:3" ht="20" customHeight="1" x14ac:dyDescent="0.2">
      <c r="A17" s="2" t="s">
        <v>19</v>
      </c>
      <c r="B17" s="9" t="s">
        <v>30</v>
      </c>
      <c r="C17" s="69" t="s">
        <v>40</v>
      </c>
    </row>
    <row r="18" spans="1:3" ht="20" customHeight="1" x14ac:dyDescent="0.2">
      <c r="A18" s="2" t="s">
        <v>19</v>
      </c>
      <c r="B18" s="9" t="s">
        <v>30</v>
      </c>
      <c r="C18" s="69" t="s">
        <v>41</v>
      </c>
    </row>
    <row r="19" spans="1:3" ht="20" customHeight="1" x14ac:dyDescent="0.2">
      <c r="A19" s="2" t="s">
        <v>19</v>
      </c>
      <c r="B19" s="9" t="s">
        <v>30</v>
      </c>
      <c r="C19" s="69" t="s">
        <v>43</v>
      </c>
    </row>
    <row r="20" spans="1:3" ht="20" customHeight="1" x14ac:dyDescent="0.2">
      <c r="A20" s="2" t="s">
        <v>19</v>
      </c>
      <c r="B20" s="10" t="s">
        <v>36</v>
      </c>
      <c r="C20" s="69" t="s">
        <v>31</v>
      </c>
    </row>
    <row r="21" spans="1:3" ht="20" customHeight="1" x14ac:dyDescent="0.2">
      <c r="A21" s="2" t="s">
        <v>19</v>
      </c>
      <c r="B21" s="10" t="s">
        <v>36</v>
      </c>
      <c r="C21" s="69" t="s">
        <v>32</v>
      </c>
    </row>
    <row r="22" spans="1:3" ht="20" customHeight="1" x14ac:dyDescent="0.2">
      <c r="A22" s="2" t="s">
        <v>19</v>
      </c>
      <c r="B22" s="11" t="s">
        <v>39</v>
      </c>
      <c r="C22" s="69" t="s">
        <v>34</v>
      </c>
    </row>
    <row r="23" spans="1:3" ht="20" customHeight="1" x14ac:dyDescent="0.2">
      <c r="A23" s="2" t="s">
        <v>19</v>
      </c>
      <c r="B23" s="11" t="s">
        <v>39</v>
      </c>
      <c r="C23" s="69" t="s">
        <v>35</v>
      </c>
    </row>
    <row r="24" spans="1:3" ht="20" customHeight="1" x14ac:dyDescent="0.2">
      <c r="A24" s="2" t="s">
        <v>19</v>
      </c>
      <c r="B24" s="12" t="s">
        <v>42</v>
      </c>
      <c r="C24" s="69" t="s">
        <v>33</v>
      </c>
    </row>
    <row r="25" spans="1:3" ht="20" customHeight="1" x14ac:dyDescent="0.2">
      <c r="A25" s="73" t="s">
        <v>44</v>
      </c>
      <c r="B25" s="64" t="s">
        <v>88</v>
      </c>
      <c r="C25" s="65" t="s">
        <v>45</v>
      </c>
    </row>
  </sheetData>
  <mergeCells count="1">
    <mergeCell ref="B1:C1"/>
  </mergeCells>
  <conditionalFormatting sqref="B8:B25">
    <cfRule type="expression" dxfId="10" priority="1">
      <formula>$B8="AUTRES"</formula>
    </cfRule>
    <cfRule type="expression" dxfId="9" priority="2">
      <formula>$B8="DIVERS"</formula>
    </cfRule>
    <cfRule type="expression" dxfId="8" priority="3">
      <formula>$B8="FORMATION"</formula>
    </cfRule>
    <cfRule type="expression" dxfId="7" priority="4">
      <formula>$B8="BENEVOLAT"</formula>
    </cfRule>
    <cfRule type="expression" dxfId="6" priority="5">
      <formula>$B8="PROSPECTS"</formula>
    </cfRule>
    <cfRule type="expression" dxfId="5" priority="6">
      <formula>$B8="ADMINISTRATIF ET MANAGEMENT"</formula>
    </cfRule>
  </conditionalFormatting>
  <dataValidations count="1">
    <dataValidation type="custom" allowBlank="1" showInputMessage="1" showErrorMessage="1" sqref="C4" xr:uid="{00000000-0002-0000-0500-000000000000}">
      <formula1>COUNTIF(C:C,C4)=1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500-000001000000}">
          <x14:formula1>
            <xm:f>'Paramètres - Listes de validité'!$G$4:$G$5</xm:f>
          </x14:formula1>
          <xm:sqref>C2</xm:sqref>
        </x14:dataValidation>
        <x14:dataValidation type="list" showInputMessage="1" showErrorMessage="1" xr:uid="{00000000-0002-0000-0500-000002000000}">
          <x14:formula1>
            <xm:f>'Paramètres - Listes de validité'!$I$4:$I$9</xm:f>
          </x14:formula1>
          <xm:sqref>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23"/>
  <sheetViews>
    <sheetView workbookViewId="0">
      <selection activeCell="K2" sqref="K2"/>
    </sheetView>
  </sheetViews>
  <sheetFormatPr baseColWidth="10" defaultRowHeight="15" x14ac:dyDescent="0.2"/>
  <cols>
    <col min="1" max="1" width="23.6640625" customWidth="1"/>
    <col min="2" max="2" width="16.33203125" customWidth="1"/>
    <col min="3" max="3" width="18.5" customWidth="1"/>
    <col min="4" max="4" width="20.1640625" customWidth="1"/>
    <col min="5" max="5" width="18.83203125" customWidth="1"/>
    <col min="8" max="8" width="25.5" customWidth="1"/>
    <col min="9" max="9" width="18" bestFit="1" customWidth="1"/>
    <col min="10" max="10" width="18.5" customWidth="1"/>
    <col min="11" max="11" width="20" customWidth="1"/>
  </cols>
  <sheetData>
    <row r="1" spans="1:11" s="48" customFormat="1" ht="30" customHeight="1" x14ac:dyDescent="0.2">
      <c r="A1" s="43" t="s">
        <v>79</v>
      </c>
      <c r="B1" s="44" t="s">
        <v>80</v>
      </c>
      <c r="C1" s="44" t="s">
        <v>81</v>
      </c>
      <c r="D1" s="44" t="s">
        <v>82</v>
      </c>
      <c r="E1" s="45" t="s">
        <v>83</v>
      </c>
      <c r="I1" s="43" t="s">
        <v>85</v>
      </c>
      <c r="J1" s="85">
        <v>2019</v>
      </c>
      <c r="K1" s="85">
        <v>2020</v>
      </c>
    </row>
    <row r="2" spans="1:11" ht="20" customHeight="1" x14ac:dyDescent="0.2">
      <c r="A2" s="2" t="s">
        <v>4</v>
      </c>
      <c r="B2" s="39">
        <f>3433.26*12+250</f>
        <v>41449.120000000003</v>
      </c>
      <c r="C2" s="39">
        <f>151.67*12</f>
        <v>1820.04</v>
      </c>
      <c r="D2" s="41">
        <f>B2/C2</f>
        <v>22.773741236456342</v>
      </c>
      <c r="E2" s="41">
        <f>D2*7</f>
        <v>159.41618865519439</v>
      </c>
      <c r="I2" s="49" t="s">
        <v>4</v>
      </c>
      <c r="J2" s="50">
        <f>D2</f>
        <v>22.773741236456342</v>
      </c>
      <c r="K2" s="50">
        <f>D9</f>
        <v>23.773741236456342</v>
      </c>
    </row>
    <row r="3" spans="1:11" ht="20" customHeight="1" x14ac:dyDescent="0.2">
      <c r="A3" s="2" t="s">
        <v>49</v>
      </c>
      <c r="B3" s="39">
        <f>4186*12+250</f>
        <v>50482</v>
      </c>
      <c r="C3" s="40">
        <f>151.67*12</f>
        <v>1820.04</v>
      </c>
      <c r="D3" s="41">
        <f>B3/C3</f>
        <v>27.73675303839476</v>
      </c>
      <c r="E3" s="41">
        <f>D3*7</f>
        <v>194.15727126876331</v>
      </c>
      <c r="I3" s="49" t="s">
        <v>49</v>
      </c>
      <c r="J3" s="50">
        <f>D3</f>
        <v>27.73675303839476</v>
      </c>
      <c r="K3" s="50">
        <f>D10</f>
        <v>28.73675303839476</v>
      </c>
    </row>
    <row r="4" spans="1:11" ht="20" customHeight="1" x14ac:dyDescent="0.2">
      <c r="A4" s="2" t="s">
        <v>51</v>
      </c>
      <c r="B4" s="39">
        <f>1731.85*12+250</f>
        <v>21032.199999999997</v>
      </c>
      <c r="C4" s="40">
        <f>43.33*12</f>
        <v>519.96</v>
      </c>
      <c r="D4" s="41">
        <f>B4/C4</f>
        <v>40.449649973074841</v>
      </c>
      <c r="E4" s="41">
        <f>D4*7</f>
        <v>283.1475498115239</v>
      </c>
      <c r="I4" s="49" t="s">
        <v>51</v>
      </c>
      <c r="J4" s="50">
        <f>D4</f>
        <v>40.449649973074841</v>
      </c>
      <c r="K4" s="50">
        <f>D11</f>
        <v>41.449649973074841</v>
      </c>
    </row>
    <row r="5" spans="1:11" ht="20" customHeight="1" x14ac:dyDescent="0.2">
      <c r="A5" s="2" t="s">
        <v>53</v>
      </c>
      <c r="B5" s="39">
        <f>2913.67*12+250</f>
        <v>35214.04</v>
      </c>
      <c r="C5" s="40">
        <f>151.67*12</f>
        <v>1820.04</v>
      </c>
      <c r="D5" s="41">
        <f>B5/C5</f>
        <v>19.347948396738534</v>
      </c>
      <c r="E5" s="41">
        <f>D5*7</f>
        <v>135.43563877716974</v>
      </c>
      <c r="I5" s="49" t="s">
        <v>53</v>
      </c>
      <c r="J5" s="50">
        <f>D5</f>
        <v>19.347948396738534</v>
      </c>
      <c r="K5" s="50">
        <f>D12</f>
        <v>20.347948396738534</v>
      </c>
    </row>
    <row r="6" spans="1:11" ht="20" customHeight="1" x14ac:dyDescent="0.2">
      <c r="A6" s="2" t="s">
        <v>55</v>
      </c>
      <c r="B6" s="39">
        <f>2938*12+250</f>
        <v>35506</v>
      </c>
      <c r="C6" s="40">
        <f>138.67*12</f>
        <v>1664.04</v>
      </c>
      <c r="D6" s="41">
        <f>B6/C6</f>
        <v>21.337227470493499</v>
      </c>
      <c r="E6" s="41">
        <f>D6*7</f>
        <v>149.36059229345449</v>
      </c>
      <c r="I6" s="49" t="s">
        <v>55</v>
      </c>
      <c r="J6" s="50">
        <f>D6</f>
        <v>21.337227470493499</v>
      </c>
      <c r="K6" s="50">
        <f>D13</f>
        <v>22.337227470493499</v>
      </c>
    </row>
    <row r="7" spans="1:11" ht="20" customHeight="1" x14ac:dyDescent="0.2"/>
    <row r="8" spans="1:11" s="48" customFormat="1" ht="30" customHeight="1" x14ac:dyDescent="0.2">
      <c r="A8" s="43" t="s">
        <v>84</v>
      </c>
      <c r="B8" s="44" t="s">
        <v>80</v>
      </c>
      <c r="C8" s="44" t="s">
        <v>81</v>
      </c>
      <c r="D8" s="44" t="s">
        <v>82</v>
      </c>
      <c r="E8" s="45" t="s">
        <v>83</v>
      </c>
    </row>
    <row r="9" spans="1:11" ht="20" customHeight="1" x14ac:dyDescent="0.2">
      <c r="A9" s="2" t="s">
        <v>4</v>
      </c>
      <c r="B9" s="39">
        <f>3433.26*12+250</f>
        <v>41449.120000000003</v>
      </c>
      <c r="C9" s="39">
        <f>151.67*12</f>
        <v>1820.04</v>
      </c>
      <c r="D9" s="41">
        <f>B9/C9+1</f>
        <v>23.773741236456342</v>
      </c>
      <c r="E9" s="41">
        <f>D9*7</f>
        <v>166.41618865519439</v>
      </c>
    </row>
    <row r="10" spans="1:11" ht="20" customHeight="1" x14ac:dyDescent="0.2">
      <c r="A10" s="2" t="s">
        <v>49</v>
      </c>
      <c r="B10" s="39">
        <f>4186*12+250</f>
        <v>50482</v>
      </c>
      <c r="C10" s="40">
        <f>151.67*12</f>
        <v>1820.04</v>
      </c>
      <c r="D10" s="41">
        <f>B10/C10+1</f>
        <v>28.73675303839476</v>
      </c>
      <c r="E10" s="41">
        <f>D10*7</f>
        <v>201.15727126876331</v>
      </c>
      <c r="J10" s="58"/>
    </row>
    <row r="11" spans="1:11" ht="20" customHeight="1" x14ac:dyDescent="0.2">
      <c r="A11" s="2" t="s">
        <v>51</v>
      </c>
      <c r="B11" s="39">
        <f>1731.85*12+250</f>
        <v>21032.199999999997</v>
      </c>
      <c r="C11" s="40">
        <f>43.33*12</f>
        <v>519.96</v>
      </c>
      <c r="D11" s="41">
        <f>B11/C11+1</f>
        <v>41.449649973074841</v>
      </c>
      <c r="E11" s="41">
        <f>D11*7</f>
        <v>290.1475498115239</v>
      </c>
    </row>
    <row r="12" spans="1:11" ht="20" customHeight="1" x14ac:dyDescent="0.2">
      <c r="A12" s="2" t="s">
        <v>53</v>
      </c>
      <c r="B12" s="39">
        <f>2913.67*12+250</f>
        <v>35214.04</v>
      </c>
      <c r="C12" s="40">
        <f>151.67*12</f>
        <v>1820.04</v>
      </c>
      <c r="D12" s="41">
        <f>B12/C12+1</f>
        <v>20.347948396738534</v>
      </c>
      <c r="E12" s="41">
        <f>D12*7</f>
        <v>142.43563877716974</v>
      </c>
    </row>
    <row r="13" spans="1:11" ht="20" customHeight="1" x14ac:dyDescent="0.2">
      <c r="A13" s="2" t="s">
        <v>55</v>
      </c>
      <c r="B13" s="39">
        <f>2938*12+250</f>
        <v>35506</v>
      </c>
      <c r="C13" s="40">
        <f>138.67*12</f>
        <v>1664.04</v>
      </c>
      <c r="D13" s="41">
        <f>B13/C13+1</f>
        <v>22.337227470493499</v>
      </c>
      <c r="E13" s="41">
        <f>D13*7</f>
        <v>156.36059229345449</v>
      </c>
    </row>
    <row r="18" spans="9:9" ht="20" customHeight="1" x14ac:dyDescent="0.2">
      <c r="I18" s="75"/>
    </row>
    <row r="19" spans="9:9" ht="20" customHeight="1" x14ac:dyDescent="0.2"/>
    <row r="20" spans="9:9" ht="20" customHeight="1" x14ac:dyDescent="0.2"/>
    <row r="21" spans="9:9" ht="20" customHeight="1" x14ac:dyDescent="0.2"/>
    <row r="22" spans="9:9" ht="20" customHeight="1" x14ac:dyDescent="0.2"/>
    <row r="23" spans="9:9" ht="20" customHeight="1" x14ac:dyDescent="0.2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I10"/>
  <sheetViews>
    <sheetView workbookViewId="0">
      <selection activeCell="F10" sqref="F10"/>
    </sheetView>
  </sheetViews>
  <sheetFormatPr baseColWidth="10" defaultRowHeight="15" x14ac:dyDescent="0.2"/>
  <cols>
    <col min="1" max="1" width="39.33203125" bestFit="1" customWidth="1"/>
    <col min="7" max="7" width="21.33203125" bestFit="1" customWidth="1"/>
    <col min="9" max="9" width="31.33203125" bestFit="1" customWidth="1"/>
  </cols>
  <sheetData>
    <row r="1" spans="1:9" x14ac:dyDescent="0.2">
      <c r="A1" s="68" t="s">
        <v>99</v>
      </c>
      <c r="C1" s="127" t="s">
        <v>100</v>
      </c>
      <c r="D1" s="127"/>
      <c r="E1" s="127"/>
      <c r="F1" s="20"/>
      <c r="G1" s="127" t="s">
        <v>101</v>
      </c>
      <c r="H1" s="127"/>
      <c r="I1" s="127"/>
    </row>
    <row r="3" spans="1:9" x14ac:dyDescent="0.2">
      <c r="A3" s="14" t="s">
        <v>48</v>
      </c>
      <c r="C3" s="14" t="s">
        <v>11</v>
      </c>
      <c r="E3" s="14" t="s">
        <v>66</v>
      </c>
      <c r="G3" s="14" t="s">
        <v>90</v>
      </c>
      <c r="I3" s="14" t="s">
        <v>98</v>
      </c>
    </row>
    <row r="4" spans="1:9" x14ac:dyDescent="0.2">
      <c r="A4" s="8" t="s">
        <v>2</v>
      </c>
      <c r="C4" s="2" t="s">
        <v>4</v>
      </c>
      <c r="E4" s="2" t="s">
        <v>67</v>
      </c>
      <c r="G4" s="2" t="s">
        <v>19</v>
      </c>
      <c r="I4" s="8" t="s">
        <v>22</v>
      </c>
    </row>
    <row r="5" spans="1:9" x14ac:dyDescent="0.2">
      <c r="A5" s="8" t="s">
        <v>3</v>
      </c>
      <c r="C5" s="2" t="s">
        <v>49</v>
      </c>
      <c r="E5" s="2" t="s">
        <v>68</v>
      </c>
      <c r="G5" s="2" t="s">
        <v>44</v>
      </c>
      <c r="I5" s="8" t="s">
        <v>30</v>
      </c>
    </row>
    <row r="6" spans="1:9" x14ac:dyDescent="0.2">
      <c r="A6" s="8" t="s">
        <v>50</v>
      </c>
      <c r="C6" s="2" t="s">
        <v>51</v>
      </c>
      <c r="E6" s="2" t="s">
        <v>69</v>
      </c>
      <c r="I6" s="8" t="s">
        <v>36</v>
      </c>
    </row>
    <row r="7" spans="1:9" x14ac:dyDescent="0.2">
      <c r="A7" s="8" t="s">
        <v>52</v>
      </c>
      <c r="C7" s="2" t="s">
        <v>53</v>
      </c>
      <c r="E7" s="2" t="s">
        <v>70</v>
      </c>
      <c r="I7" s="8" t="s">
        <v>39</v>
      </c>
    </row>
    <row r="8" spans="1:9" x14ac:dyDescent="0.2">
      <c r="A8" s="8" t="s">
        <v>54</v>
      </c>
      <c r="C8" s="2" t="s">
        <v>55</v>
      </c>
      <c r="I8" s="59" t="s">
        <v>42</v>
      </c>
    </row>
    <row r="9" spans="1:9" x14ac:dyDescent="0.2">
      <c r="A9" s="8" t="s">
        <v>56</v>
      </c>
      <c r="I9" s="8" t="s">
        <v>88</v>
      </c>
    </row>
    <row r="10" spans="1:9" x14ac:dyDescent="0.2">
      <c r="A10" s="59" t="s">
        <v>87</v>
      </c>
    </row>
  </sheetData>
  <mergeCells count="2">
    <mergeCell ref="C1:E1"/>
    <mergeCell ref="G1:I1"/>
  </mergeCells>
  <dataValidations count="1">
    <dataValidation showInputMessage="1" showErrorMessage="1" sqref="A3" xr:uid="{00000000-0002-0000-0700-000000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Saisie du temps</vt:lpstr>
      <vt:lpstr>Nouveau projet</vt:lpstr>
      <vt:lpstr>BdD</vt:lpstr>
      <vt:lpstr>Feuil1</vt:lpstr>
      <vt:lpstr>Synthèse</vt:lpstr>
      <vt:lpstr>Nouvelle fonction</vt:lpstr>
      <vt:lpstr>Coût horaire</vt:lpstr>
      <vt:lpstr>Paramètres - Listes de validité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Yolande</dc:creator>
  <cp:lastModifiedBy>Gabrielle Raynal</cp:lastModifiedBy>
  <cp:lastPrinted>2019-05-16T09:46:21Z</cp:lastPrinted>
  <dcterms:created xsi:type="dcterms:W3CDTF">2019-05-13T15:48:24Z</dcterms:created>
  <dcterms:modified xsi:type="dcterms:W3CDTF">2019-05-22T12:38:55Z</dcterms:modified>
</cp:coreProperties>
</file>