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lkoubaa\Desktop\"/>
    </mc:Choice>
  </mc:AlternateContent>
  <xr:revisionPtr revIDLastSave="0" documentId="13_ncr:1_{46E14E20-FC91-43E5-BABE-10399E9C58E1}" xr6:coauthVersionLast="45" xr6:coauthVersionMax="45" xr10:uidLastSave="{00000000-0000-0000-0000-000000000000}"/>
  <bookViews>
    <workbookView xWindow="-108" yWindow="-108" windowWidth="23256" windowHeight="13176" xr2:uid="{25FB65BE-CC2B-44CA-B3EE-05D166326AEF}"/>
  </bookViews>
  <sheets>
    <sheet name="Ligne 1 (2020)" sheetId="1" r:id="rId1"/>
    <sheet name="Jour_feries" sheetId="2" r:id="rId2"/>
    <sheet name="Vacances" sheetId="3" r:id="rId3"/>
  </sheets>
  <externalReferences>
    <externalReference r:id="rId4"/>
    <externalReference r:id="rId5"/>
  </externalReferences>
  <definedNames>
    <definedName name="Années">[1]Sources!$B$3:$B$14</definedName>
    <definedName name="BLO_HUN_SCO" localSheetId="1">'[2]Ligne 1 (2020)'!$W$42:$W$45</definedName>
    <definedName name="BLO_HUN_SCO" localSheetId="2">'[2]Ligne 1 (2020)'!$W$42:$W$45</definedName>
    <definedName name="BLO_HUN_SCO">'Ligne 1 (2020)'!$W$42:$W$45</definedName>
    <definedName name="BLO_HUN_VACSCO" localSheetId="1">'[2]Ligne 1 (2020)'!$W$46:$W$48</definedName>
    <definedName name="BLO_HUN_VACSCO" localSheetId="2">'[2]Ligne 1 (2020)'!$W$46:$W$48</definedName>
    <definedName name="BLO_HUN_VACSCO">'Ligne 1 (2020)'!$W$46:$W$48</definedName>
    <definedName name="BUSCH_ROS_SCO">'[2]Ligne 2 (2020)'!$W$42:$W$44</definedName>
    <definedName name="BUSCH_ROS_VACSCO">'[2]Ligne 2 (2020)'!$W$45:$W$47</definedName>
    <definedName name="Calendrier" localSheetId="0">'Ligne 1 (2020)'!$C$6:$BT$36</definedName>
    <definedName name="HUN_BLO_SCO" localSheetId="1">'[2]Ligne 1 (2020)'!$AA$42:$AA$45</definedName>
    <definedName name="HUN_BLO_SCO" localSheetId="2">'[2]Ligne 1 (2020)'!$AA$42:$AA$45</definedName>
    <definedName name="HUN_BLO_SCO">'Ligne 1 (2020)'!$AA$42:$AA$45</definedName>
    <definedName name="HUN_BLO_VACSCO" localSheetId="1">'[2]Ligne 1 (2020)'!$AA$46:$AA$48</definedName>
    <definedName name="HUN_BLO_VACSCO" localSheetId="2">'[2]Ligne 1 (2020)'!$AA$46:$AA$48</definedName>
    <definedName name="HUN_BLO_VACSCO">'Ligne 1 (2020)'!$AA$46:$AA$48</definedName>
    <definedName name="JFeries" localSheetId="2">[2]Jour_feries!$B$7:$B$19</definedName>
    <definedName name="JFeries">Jour_feries!$B$7:$B$19</definedName>
    <definedName name="PScolaire" localSheetId="0">'Ligne 1 (2020)'!$U$42:$AB$45</definedName>
    <definedName name="PVacScolaire" localSheetId="0">'Ligne 1 (2020)'!$U$46:$AB$48</definedName>
    <definedName name="ROS_BUSCH_SCO">'[2]Ligne 2 (2020)'!$Z$42:$Z$44</definedName>
    <definedName name="Vacances">Vacances!$B$3:$C$1048576</definedName>
    <definedName name="VacScol">#REF!</definedName>
    <definedName name="Zone_B_2020">Vacances!$B$3:$B$200</definedName>
    <definedName name="Zone_B_2021">Vacances!$C$3:$C$200</definedName>
    <definedName name="Zones">[1]Sources!$D$3:$D$6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3" i="1" l="1"/>
  <c r="C52" i="1"/>
  <c r="C51" i="1"/>
  <c r="C50" i="1"/>
  <c r="C49" i="1"/>
  <c r="C48" i="1"/>
  <c r="C47" i="1"/>
  <c r="C46" i="1"/>
  <c r="C45" i="1"/>
  <c r="C44" i="1"/>
  <c r="C43" i="1"/>
  <c r="C42" i="1"/>
  <c r="C41" i="1"/>
  <c r="L3" i="2"/>
  <c r="DA19" i="2" l="1"/>
  <c r="CX19" i="2"/>
  <c r="CS19" i="2"/>
  <c r="CP19" i="2"/>
  <c r="CK19" i="2"/>
  <c r="CH19" i="2"/>
  <c r="CC19" i="2"/>
  <c r="BZ19" i="2"/>
  <c r="BU19" i="2"/>
  <c r="BR19" i="2"/>
  <c r="BM19" i="2"/>
  <c r="BJ19" i="2"/>
  <c r="BE19" i="2"/>
  <c r="BB19" i="2"/>
  <c r="AW19" i="2"/>
  <c r="AT19" i="2"/>
  <c r="AO19" i="2"/>
  <c r="AL19" i="2"/>
  <c r="AG19" i="2"/>
  <c r="AD19" i="2"/>
  <c r="Y19" i="2"/>
  <c r="V19" i="2"/>
  <c r="Q19" i="2"/>
  <c r="N19" i="2"/>
  <c r="I19" i="2"/>
  <c r="F19" i="2"/>
  <c r="DB18" i="2"/>
  <c r="DB19" i="2" s="1"/>
  <c r="DA18" i="2"/>
  <c r="CZ18" i="2"/>
  <c r="CZ19" i="2" s="1"/>
  <c r="CY18" i="2"/>
  <c r="CY19" i="2" s="1"/>
  <c r="CX18" i="2"/>
  <c r="CW18" i="2"/>
  <c r="CW19" i="2" s="1"/>
  <c r="CV18" i="2"/>
  <c r="CV19" i="2" s="1"/>
  <c r="CU18" i="2"/>
  <c r="CU19" i="2" s="1"/>
  <c r="CT18" i="2"/>
  <c r="CT19" i="2" s="1"/>
  <c r="CS18" i="2"/>
  <c r="CR18" i="2"/>
  <c r="CR19" i="2" s="1"/>
  <c r="CQ18" i="2"/>
  <c r="CQ19" i="2" s="1"/>
  <c r="CP18" i="2"/>
  <c r="CO18" i="2"/>
  <c r="CO19" i="2" s="1"/>
  <c r="CN18" i="2"/>
  <c r="CN19" i="2" s="1"/>
  <c r="CM18" i="2"/>
  <c r="CM19" i="2" s="1"/>
  <c r="CL18" i="2"/>
  <c r="CL19" i="2" s="1"/>
  <c r="CK18" i="2"/>
  <c r="CJ18" i="2"/>
  <c r="CJ19" i="2" s="1"/>
  <c r="CI18" i="2"/>
  <c r="CI19" i="2" s="1"/>
  <c r="CH18" i="2"/>
  <c r="CG18" i="2"/>
  <c r="CG19" i="2" s="1"/>
  <c r="CF18" i="2"/>
  <c r="CF19" i="2" s="1"/>
  <c r="CE18" i="2"/>
  <c r="CE19" i="2" s="1"/>
  <c r="CD18" i="2"/>
  <c r="CD19" i="2" s="1"/>
  <c r="CC18" i="2"/>
  <c r="CB18" i="2"/>
  <c r="CB19" i="2" s="1"/>
  <c r="CA18" i="2"/>
  <c r="CA19" i="2" s="1"/>
  <c r="BZ18" i="2"/>
  <c r="BY18" i="2"/>
  <c r="BY19" i="2" s="1"/>
  <c r="BX18" i="2"/>
  <c r="BX19" i="2" s="1"/>
  <c r="BW18" i="2"/>
  <c r="BW19" i="2" s="1"/>
  <c r="BV18" i="2"/>
  <c r="BV19" i="2" s="1"/>
  <c r="BU18" i="2"/>
  <c r="BT18" i="2"/>
  <c r="BT19" i="2" s="1"/>
  <c r="BS18" i="2"/>
  <c r="BS19" i="2" s="1"/>
  <c r="BR18" i="2"/>
  <c r="BQ18" i="2"/>
  <c r="BQ19" i="2" s="1"/>
  <c r="BP18" i="2"/>
  <c r="BP19" i="2" s="1"/>
  <c r="BO18" i="2"/>
  <c r="BO19" i="2" s="1"/>
  <c r="BN18" i="2"/>
  <c r="BN19" i="2" s="1"/>
  <c r="BM18" i="2"/>
  <c r="BL18" i="2"/>
  <c r="BL19" i="2" s="1"/>
  <c r="BK18" i="2"/>
  <c r="BK19" i="2" s="1"/>
  <c r="BJ18" i="2"/>
  <c r="BI18" i="2"/>
  <c r="BI19" i="2" s="1"/>
  <c r="BH18" i="2"/>
  <c r="BH19" i="2" s="1"/>
  <c r="BG18" i="2"/>
  <c r="BG19" i="2" s="1"/>
  <c r="BF18" i="2"/>
  <c r="BF19" i="2" s="1"/>
  <c r="BE18" i="2"/>
  <c r="BD18" i="2"/>
  <c r="BD19" i="2" s="1"/>
  <c r="BC18" i="2"/>
  <c r="BC19" i="2" s="1"/>
  <c r="BB18" i="2"/>
  <c r="BA18" i="2"/>
  <c r="BA19" i="2" s="1"/>
  <c r="AZ18" i="2"/>
  <c r="AZ19" i="2" s="1"/>
  <c r="AY18" i="2"/>
  <c r="AY19" i="2" s="1"/>
  <c r="AX18" i="2"/>
  <c r="AX19" i="2" s="1"/>
  <c r="AW18" i="2"/>
  <c r="AV18" i="2"/>
  <c r="AV19" i="2" s="1"/>
  <c r="AU18" i="2"/>
  <c r="AU19" i="2" s="1"/>
  <c r="AT18" i="2"/>
  <c r="AS18" i="2"/>
  <c r="AS19" i="2" s="1"/>
  <c r="AR18" i="2"/>
  <c r="AR19" i="2" s="1"/>
  <c r="AQ18" i="2"/>
  <c r="AQ19" i="2" s="1"/>
  <c r="AP18" i="2"/>
  <c r="AP19" i="2" s="1"/>
  <c r="AO18" i="2"/>
  <c r="AN18" i="2"/>
  <c r="AN19" i="2" s="1"/>
  <c r="AM18" i="2"/>
  <c r="AM19" i="2" s="1"/>
  <c r="AL18" i="2"/>
  <c r="AK18" i="2"/>
  <c r="AK19" i="2" s="1"/>
  <c r="AJ18" i="2"/>
  <c r="AJ19" i="2" s="1"/>
  <c r="AI18" i="2"/>
  <c r="AI19" i="2" s="1"/>
  <c r="AH18" i="2"/>
  <c r="AH19" i="2" s="1"/>
  <c r="AG18" i="2"/>
  <c r="AF18" i="2"/>
  <c r="AF19" i="2" s="1"/>
  <c r="AE18" i="2"/>
  <c r="AE19" i="2" s="1"/>
  <c r="AD18" i="2"/>
  <c r="AC18" i="2"/>
  <c r="AC19" i="2" s="1"/>
  <c r="AB18" i="2"/>
  <c r="AB19" i="2" s="1"/>
  <c r="AA18" i="2"/>
  <c r="AA19" i="2" s="1"/>
  <c r="Z18" i="2"/>
  <c r="Z19" i="2" s="1"/>
  <c r="Y18" i="2"/>
  <c r="X18" i="2"/>
  <c r="X19" i="2" s="1"/>
  <c r="W18" i="2"/>
  <c r="W19" i="2" s="1"/>
  <c r="V18" i="2"/>
  <c r="U18" i="2"/>
  <c r="U19" i="2" s="1"/>
  <c r="T18" i="2"/>
  <c r="T19" i="2" s="1"/>
  <c r="S18" i="2"/>
  <c r="S19" i="2" s="1"/>
  <c r="R18" i="2"/>
  <c r="R19" i="2" s="1"/>
  <c r="Q18" i="2"/>
  <c r="P18" i="2"/>
  <c r="P19" i="2" s="1"/>
  <c r="O18" i="2"/>
  <c r="O19" i="2" s="1"/>
  <c r="N18" i="2"/>
  <c r="M18" i="2"/>
  <c r="M19" i="2" s="1"/>
  <c r="L18" i="2"/>
  <c r="L19" i="2" s="1"/>
  <c r="K18" i="2"/>
  <c r="K19" i="2" s="1"/>
  <c r="J18" i="2"/>
  <c r="J19" i="2" s="1"/>
  <c r="I18" i="2"/>
  <c r="H18" i="2"/>
  <c r="H19" i="2" s="1"/>
  <c r="G18" i="2"/>
  <c r="G19" i="2" s="1"/>
  <c r="F18" i="2"/>
  <c r="E18" i="2"/>
  <c r="E19" i="2" s="1"/>
  <c r="DB17" i="2"/>
  <c r="DA17" i="2"/>
  <c r="CZ17" i="2"/>
  <c r="CY17" i="2"/>
  <c r="CX17" i="2"/>
  <c r="CW17" i="2"/>
  <c r="CV17" i="2"/>
  <c r="CU17" i="2"/>
  <c r="CT17" i="2"/>
  <c r="CS17" i="2"/>
  <c r="CR17" i="2"/>
  <c r="CQ17" i="2"/>
  <c r="CP17" i="2"/>
  <c r="CO17" i="2"/>
  <c r="CN17" i="2"/>
  <c r="CM17" i="2"/>
  <c r="CL17" i="2"/>
  <c r="CK17" i="2"/>
  <c r="CJ17" i="2"/>
  <c r="CI17" i="2"/>
  <c r="CH17" i="2"/>
  <c r="CG17" i="2"/>
  <c r="CF17" i="2"/>
  <c r="CE17" i="2"/>
  <c r="CD17" i="2"/>
  <c r="CC17" i="2"/>
  <c r="CB17" i="2"/>
  <c r="CA17" i="2"/>
  <c r="BZ17" i="2"/>
  <c r="BY17" i="2"/>
  <c r="BX17" i="2"/>
  <c r="BW17" i="2"/>
  <c r="BV17" i="2"/>
  <c r="BU17" i="2"/>
  <c r="BT17" i="2"/>
  <c r="BS17" i="2"/>
  <c r="BR17" i="2"/>
  <c r="BQ17" i="2"/>
  <c r="BP17" i="2"/>
  <c r="BO17" i="2"/>
  <c r="BN17" i="2"/>
  <c r="BM17" i="2"/>
  <c r="BL17" i="2"/>
  <c r="BK17" i="2"/>
  <c r="BJ17" i="2"/>
  <c r="BI17" i="2"/>
  <c r="BH17" i="2"/>
  <c r="BG17" i="2"/>
  <c r="BF17" i="2"/>
  <c r="BE17" i="2"/>
  <c r="BD17" i="2"/>
  <c r="BC17" i="2"/>
  <c r="BB17" i="2"/>
  <c r="BA17" i="2"/>
  <c r="AZ17" i="2"/>
  <c r="AY17" i="2"/>
  <c r="AX17" i="2"/>
  <c r="AW17" i="2"/>
  <c r="AV17" i="2"/>
  <c r="AU17" i="2"/>
  <c r="AT17" i="2"/>
  <c r="AS17" i="2"/>
  <c r="AR17" i="2"/>
  <c r="AQ17" i="2"/>
  <c r="AP17" i="2"/>
  <c r="AO17" i="2"/>
  <c r="AN17" i="2"/>
  <c r="AM17" i="2"/>
  <c r="AL17" i="2"/>
  <c r="AK17" i="2"/>
  <c r="AJ17" i="2"/>
  <c r="AI17" i="2"/>
  <c r="AH17" i="2"/>
  <c r="AG17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DB16" i="2"/>
  <c r="DA16" i="2"/>
  <c r="CZ16" i="2"/>
  <c r="CY16" i="2"/>
  <c r="CX16" i="2"/>
  <c r="CW16" i="2"/>
  <c r="CV16" i="2"/>
  <c r="CU16" i="2"/>
  <c r="CT16" i="2"/>
  <c r="CS16" i="2"/>
  <c r="CR16" i="2"/>
  <c r="CQ16" i="2"/>
  <c r="CP16" i="2"/>
  <c r="CO16" i="2"/>
  <c r="CN16" i="2"/>
  <c r="CM16" i="2"/>
  <c r="CL16" i="2"/>
  <c r="CK16" i="2"/>
  <c r="CJ16" i="2"/>
  <c r="CI16" i="2"/>
  <c r="CH16" i="2"/>
  <c r="CG16" i="2"/>
  <c r="CF16" i="2"/>
  <c r="CE16" i="2"/>
  <c r="CD16" i="2"/>
  <c r="CC16" i="2"/>
  <c r="CB16" i="2"/>
  <c r="CA16" i="2"/>
  <c r="BZ16" i="2"/>
  <c r="BY16" i="2"/>
  <c r="BX16" i="2"/>
  <c r="BW16" i="2"/>
  <c r="BV16" i="2"/>
  <c r="BU16" i="2"/>
  <c r="BT16" i="2"/>
  <c r="BS16" i="2"/>
  <c r="BR16" i="2"/>
  <c r="BQ16" i="2"/>
  <c r="BP16" i="2"/>
  <c r="BO16" i="2"/>
  <c r="BN16" i="2"/>
  <c r="BM16" i="2"/>
  <c r="BL16" i="2"/>
  <c r="BK16" i="2"/>
  <c r="BJ16" i="2"/>
  <c r="BI16" i="2"/>
  <c r="BH16" i="2"/>
  <c r="BG16" i="2"/>
  <c r="BF16" i="2"/>
  <c r="BE16" i="2"/>
  <c r="BD16" i="2"/>
  <c r="BC16" i="2"/>
  <c r="BB16" i="2"/>
  <c r="BA16" i="2"/>
  <c r="AZ16" i="2"/>
  <c r="AY16" i="2"/>
  <c r="AX16" i="2"/>
  <c r="AW16" i="2"/>
  <c r="AV16" i="2"/>
  <c r="AU16" i="2"/>
  <c r="AT16" i="2"/>
  <c r="AS16" i="2"/>
  <c r="AR16" i="2"/>
  <c r="AQ16" i="2"/>
  <c r="AP16" i="2"/>
  <c r="AO16" i="2"/>
  <c r="AN16" i="2"/>
  <c r="AM16" i="2"/>
  <c r="AL16" i="2"/>
  <c r="AK16" i="2"/>
  <c r="AJ16" i="2"/>
  <c r="AI16" i="2"/>
  <c r="AH16" i="2"/>
  <c r="AG16" i="2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DB15" i="2"/>
  <c r="DA15" i="2"/>
  <c r="CZ15" i="2"/>
  <c r="CY15" i="2"/>
  <c r="CX15" i="2"/>
  <c r="CW15" i="2"/>
  <c r="CV15" i="2"/>
  <c r="CU15" i="2"/>
  <c r="CT15" i="2"/>
  <c r="CS15" i="2"/>
  <c r="CR15" i="2"/>
  <c r="CQ15" i="2"/>
  <c r="CP15" i="2"/>
  <c r="CO15" i="2"/>
  <c r="CN15" i="2"/>
  <c r="CM15" i="2"/>
  <c r="CL15" i="2"/>
  <c r="CK15" i="2"/>
  <c r="CJ15" i="2"/>
  <c r="CI15" i="2"/>
  <c r="CH15" i="2"/>
  <c r="CG15" i="2"/>
  <c r="CF15" i="2"/>
  <c r="CE15" i="2"/>
  <c r="CD15" i="2"/>
  <c r="CC15" i="2"/>
  <c r="CB15" i="2"/>
  <c r="CA15" i="2"/>
  <c r="BZ15" i="2"/>
  <c r="BY15" i="2"/>
  <c r="BX15" i="2"/>
  <c r="BW15" i="2"/>
  <c r="BV15" i="2"/>
  <c r="BU15" i="2"/>
  <c r="BT15" i="2"/>
  <c r="BS15" i="2"/>
  <c r="BR15" i="2"/>
  <c r="BQ15" i="2"/>
  <c r="BP15" i="2"/>
  <c r="BO15" i="2"/>
  <c r="BN15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N15" i="2"/>
  <c r="AM15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DB14" i="2"/>
  <c r="DA14" i="2"/>
  <c r="CZ14" i="2"/>
  <c r="CY14" i="2"/>
  <c r="CX14" i="2"/>
  <c r="CW14" i="2"/>
  <c r="CV14" i="2"/>
  <c r="CU14" i="2"/>
  <c r="CT14" i="2"/>
  <c r="CS14" i="2"/>
  <c r="CR14" i="2"/>
  <c r="CQ14" i="2"/>
  <c r="CP14" i="2"/>
  <c r="CO14" i="2"/>
  <c r="CN14" i="2"/>
  <c r="CM14" i="2"/>
  <c r="CL14" i="2"/>
  <c r="CK14" i="2"/>
  <c r="CJ14" i="2"/>
  <c r="CI14" i="2"/>
  <c r="CH14" i="2"/>
  <c r="CG14" i="2"/>
  <c r="CF14" i="2"/>
  <c r="CE14" i="2"/>
  <c r="CD14" i="2"/>
  <c r="CC14" i="2"/>
  <c r="CB14" i="2"/>
  <c r="CA14" i="2"/>
  <c r="BZ14" i="2"/>
  <c r="BY14" i="2"/>
  <c r="BX14" i="2"/>
  <c r="BW14" i="2"/>
  <c r="BV14" i="2"/>
  <c r="BU14" i="2"/>
  <c r="BT14" i="2"/>
  <c r="BS14" i="2"/>
  <c r="BR14" i="2"/>
  <c r="BQ14" i="2"/>
  <c r="BP14" i="2"/>
  <c r="BO14" i="2"/>
  <c r="BN14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CU13" i="2"/>
  <c r="CM13" i="2"/>
  <c r="CE13" i="2"/>
  <c r="BW13" i="2"/>
  <c r="BO13" i="2"/>
  <c r="BG13" i="2"/>
  <c r="AY13" i="2"/>
  <c r="AQ13" i="2"/>
  <c r="AI13" i="2"/>
  <c r="DB12" i="2"/>
  <c r="CT12" i="2"/>
  <c r="CL12" i="2"/>
  <c r="CD12" i="2"/>
  <c r="BV12" i="2"/>
  <c r="BN12" i="2"/>
  <c r="BF12" i="2"/>
  <c r="AX12" i="2"/>
  <c r="AP12" i="2"/>
  <c r="AH12" i="2"/>
  <c r="Z12" i="2"/>
  <c r="R12" i="2"/>
  <c r="J12" i="2"/>
  <c r="DB11" i="2"/>
  <c r="DA11" i="2"/>
  <c r="CZ11" i="2"/>
  <c r="CY11" i="2"/>
  <c r="CX11" i="2"/>
  <c r="CW11" i="2"/>
  <c r="CV11" i="2"/>
  <c r="CU11" i="2"/>
  <c r="CT11" i="2"/>
  <c r="CS11" i="2"/>
  <c r="CR11" i="2"/>
  <c r="CQ11" i="2"/>
  <c r="CP11" i="2"/>
  <c r="CO11" i="2"/>
  <c r="CN11" i="2"/>
  <c r="CM11" i="2"/>
  <c r="CL11" i="2"/>
  <c r="CK11" i="2"/>
  <c r="CJ11" i="2"/>
  <c r="CI11" i="2"/>
  <c r="CH11" i="2"/>
  <c r="CG11" i="2"/>
  <c r="CF11" i="2"/>
  <c r="CE11" i="2"/>
  <c r="CD11" i="2"/>
  <c r="CC11" i="2"/>
  <c r="CB11" i="2"/>
  <c r="CA11" i="2"/>
  <c r="BZ11" i="2"/>
  <c r="BY11" i="2"/>
  <c r="BX11" i="2"/>
  <c r="BW11" i="2"/>
  <c r="BV11" i="2"/>
  <c r="BU11" i="2"/>
  <c r="BT11" i="2"/>
  <c r="BS11" i="2"/>
  <c r="BR11" i="2"/>
  <c r="BQ11" i="2"/>
  <c r="BP11" i="2"/>
  <c r="BO11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B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O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E12" i="2" s="1"/>
  <c r="DB10" i="2"/>
  <c r="DA10" i="2"/>
  <c r="CZ10" i="2"/>
  <c r="CY10" i="2"/>
  <c r="CX10" i="2"/>
  <c r="CW10" i="2"/>
  <c r="CV10" i="2"/>
  <c r="CU10" i="2"/>
  <c r="CT10" i="2"/>
  <c r="CS10" i="2"/>
  <c r="CR10" i="2"/>
  <c r="CQ10" i="2"/>
  <c r="CP10" i="2"/>
  <c r="CO10" i="2"/>
  <c r="CN10" i="2"/>
  <c r="CM10" i="2"/>
  <c r="CL10" i="2"/>
  <c r="CK10" i="2"/>
  <c r="CJ10" i="2"/>
  <c r="CI10" i="2"/>
  <c r="CH10" i="2"/>
  <c r="CG10" i="2"/>
  <c r="CF10" i="2"/>
  <c r="CE10" i="2"/>
  <c r="CD10" i="2"/>
  <c r="CC10" i="2"/>
  <c r="CB10" i="2"/>
  <c r="CA10" i="2"/>
  <c r="BZ10" i="2"/>
  <c r="BY10" i="2"/>
  <c r="BX10" i="2"/>
  <c r="BW10" i="2"/>
  <c r="BV10" i="2"/>
  <c r="BU10" i="2"/>
  <c r="BT10" i="2"/>
  <c r="BS10" i="2"/>
  <c r="BR10" i="2"/>
  <c r="BQ10" i="2"/>
  <c r="BP10" i="2"/>
  <c r="BO10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B9" i="2"/>
  <c r="DB13" i="2" s="1"/>
  <c r="DA9" i="2"/>
  <c r="DA13" i="2" s="1"/>
  <c r="CZ9" i="2"/>
  <c r="CZ12" i="2" s="1"/>
  <c r="CY9" i="2"/>
  <c r="CY12" i="2" s="1"/>
  <c r="CX9" i="2"/>
  <c r="CX12" i="2" s="1"/>
  <c r="CW9" i="2"/>
  <c r="CW12" i="2" s="1"/>
  <c r="CV9" i="2"/>
  <c r="CV12" i="2" s="1"/>
  <c r="CU9" i="2"/>
  <c r="CU12" i="2" s="1"/>
  <c r="CT9" i="2"/>
  <c r="CT13" i="2" s="1"/>
  <c r="CS9" i="2"/>
  <c r="CS13" i="2" s="1"/>
  <c r="CR9" i="2"/>
  <c r="CR12" i="2" s="1"/>
  <c r="CQ9" i="2"/>
  <c r="CQ12" i="2" s="1"/>
  <c r="CP9" i="2"/>
  <c r="CP12" i="2" s="1"/>
  <c r="CO9" i="2"/>
  <c r="CO12" i="2" s="1"/>
  <c r="CN9" i="2"/>
  <c r="CN12" i="2" s="1"/>
  <c r="CM9" i="2"/>
  <c r="CM12" i="2" s="1"/>
  <c r="CL9" i="2"/>
  <c r="CL13" i="2" s="1"/>
  <c r="CK9" i="2"/>
  <c r="CK13" i="2" s="1"/>
  <c r="CJ9" i="2"/>
  <c r="CJ12" i="2" s="1"/>
  <c r="CI9" i="2"/>
  <c r="CI12" i="2" s="1"/>
  <c r="CH9" i="2"/>
  <c r="CH12" i="2" s="1"/>
  <c r="CG9" i="2"/>
  <c r="CG12" i="2" s="1"/>
  <c r="CF9" i="2"/>
  <c r="CF12" i="2" s="1"/>
  <c r="CE9" i="2"/>
  <c r="CE12" i="2" s="1"/>
  <c r="CD9" i="2"/>
  <c r="CD13" i="2" s="1"/>
  <c r="CC9" i="2"/>
  <c r="CC13" i="2" s="1"/>
  <c r="CB9" i="2"/>
  <c r="CB12" i="2" s="1"/>
  <c r="CA9" i="2"/>
  <c r="CA12" i="2" s="1"/>
  <c r="BZ9" i="2"/>
  <c r="BZ12" i="2" s="1"/>
  <c r="BY9" i="2"/>
  <c r="BY12" i="2" s="1"/>
  <c r="BX9" i="2"/>
  <c r="BX12" i="2" s="1"/>
  <c r="BW9" i="2"/>
  <c r="BW12" i="2" s="1"/>
  <c r="BV9" i="2"/>
  <c r="BV13" i="2" s="1"/>
  <c r="BU9" i="2"/>
  <c r="BU13" i="2" s="1"/>
  <c r="BT9" i="2"/>
  <c r="BT12" i="2" s="1"/>
  <c r="BS9" i="2"/>
  <c r="BS12" i="2" s="1"/>
  <c r="BR9" i="2"/>
  <c r="BR12" i="2" s="1"/>
  <c r="BQ9" i="2"/>
  <c r="BQ12" i="2" s="1"/>
  <c r="BP9" i="2"/>
  <c r="BP12" i="2" s="1"/>
  <c r="BO9" i="2"/>
  <c r="BO12" i="2" s="1"/>
  <c r="BN9" i="2"/>
  <c r="BN13" i="2" s="1"/>
  <c r="BM9" i="2"/>
  <c r="BM13" i="2" s="1"/>
  <c r="BL9" i="2"/>
  <c r="BL12" i="2" s="1"/>
  <c r="BK9" i="2"/>
  <c r="BK12" i="2" s="1"/>
  <c r="BJ9" i="2"/>
  <c r="BJ12" i="2" s="1"/>
  <c r="BI9" i="2"/>
  <c r="BI12" i="2" s="1"/>
  <c r="BH9" i="2"/>
  <c r="BH12" i="2" s="1"/>
  <c r="BG9" i="2"/>
  <c r="BG12" i="2" s="1"/>
  <c r="BF9" i="2"/>
  <c r="BF13" i="2" s="1"/>
  <c r="BE9" i="2"/>
  <c r="BE13" i="2" s="1"/>
  <c r="BD9" i="2"/>
  <c r="BD12" i="2" s="1"/>
  <c r="BC9" i="2"/>
  <c r="BC12" i="2" s="1"/>
  <c r="BB9" i="2"/>
  <c r="BB12" i="2" s="1"/>
  <c r="BA9" i="2"/>
  <c r="BA12" i="2" s="1"/>
  <c r="AZ9" i="2"/>
  <c r="AZ12" i="2" s="1"/>
  <c r="AY9" i="2"/>
  <c r="AY12" i="2" s="1"/>
  <c r="AX9" i="2"/>
  <c r="AX13" i="2" s="1"/>
  <c r="AW9" i="2"/>
  <c r="AW13" i="2" s="1"/>
  <c r="AV9" i="2"/>
  <c r="AV12" i="2" s="1"/>
  <c r="AU9" i="2"/>
  <c r="AU12" i="2" s="1"/>
  <c r="AT9" i="2"/>
  <c r="AT12" i="2" s="1"/>
  <c r="AS9" i="2"/>
  <c r="AS12" i="2" s="1"/>
  <c r="AR9" i="2"/>
  <c r="AR12" i="2" s="1"/>
  <c r="AQ9" i="2"/>
  <c r="AQ12" i="2" s="1"/>
  <c r="AP9" i="2"/>
  <c r="AP13" i="2" s="1"/>
  <c r="AO9" i="2"/>
  <c r="AO13" i="2" s="1"/>
  <c r="AN9" i="2"/>
  <c r="AN12" i="2" s="1"/>
  <c r="AM9" i="2"/>
  <c r="AM12" i="2" s="1"/>
  <c r="AL9" i="2"/>
  <c r="AL12" i="2" s="1"/>
  <c r="AK9" i="2"/>
  <c r="AK12" i="2" s="1"/>
  <c r="AJ9" i="2"/>
  <c r="AJ12" i="2" s="1"/>
  <c r="AI9" i="2"/>
  <c r="AI12" i="2" s="1"/>
  <c r="AH9" i="2"/>
  <c r="AH13" i="2" s="1"/>
  <c r="AG9" i="2"/>
  <c r="AG13" i="2" s="1"/>
  <c r="AF9" i="2"/>
  <c r="AF12" i="2" s="1"/>
  <c r="AE9" i="2"/>
  <c r="AE12" i="2" s="1"/>
  <c r="AD9" i="2"/>
  <c r="AD12" i="2" s="1"/>
  <c r="AC9" i="2"/>
  <c r="AC12" i="2" s="1"/>
  <c r="AB9" i="2"/>
  <c r="AB12" i="2" s="1"/>
  <c r="AA9" i="2"/>
  <c r="AA12" i="2" s="1"/>
  <c r="Z9" i="2"/>
  <c r="Z13" i="2" s="1"/>
  <c r="Y9" i="2"/>
  <c r="Y13" i="2" s="1"/>
  <c r="X9" i="2"/>
  <c r="X12" i="2" s="1"/>
  <c r="W9" i="2"/>
  <c r="W12" i="2" s="1"/>
  <c r="V9" i="2"/>
  <c r="V12" i="2" s="1"/>
  <c r="U9" i="2"/>
  <c r="U12" i="2" s="1"/>
  <c r="T9" i="2"/>
  <c r="T12" i="2" s="1"/>
  <c r="S9" i="2"/>
  <c r="S12" i="2" s="1"/>
  <c r="R9" i="2"/>
  <c r="R13" i="2" s="1"/>
  <c r="Q9" i="2"/>
  <c r="Q13" i="2" s="1"/>
  <c r="P9" i="2"/>
  <c r="P12" i="2" s="1"/>
  <c r="O9" i="2"/>
  <c r="O12" i="2" s="1"/>
  <c r="N9" i="2"/>
  <c r="N12" i="2" s="1"/>
  <c r="M9" i="2"/>
  <c r="M12" i="2" s="1"/>
  <c r="L9" i="2"/>
  <c r="L12" i="2" s="1"/>
  <c r="K9" i="2"/>
  <c r="K12" i="2" s="1"/>
  <c r="J9" i="2"/>
  <c r="J13" i="2" s="1"/>
  <c r="I9" i="2"/>
  <c r="I13" i="2" s="1"/>
  <c r="H9" i="2"/>
  <c r="H12" i="2" s="1"/>
  <c r="G9" i="2"/>
  <c r="G12" i="2" s="1"/>
  <c r="F9" i="2"/>
  <c r="F12" i="2" s="1"/>
  <c r="E9" i="2"/>
  <c r="DB8" i="2"/>
  <c r="DA8" i="2"/>
  <c r="CZ8" i="2"/>
  <c r="CY8" i="2"/>
  <c r="CX8" i="2"/>
  <c r="CW8" i="2"/>
  <c r="CV8" i="2"/>
  <c r="CU8" i="2"/>
  <c r="CT8" i="2"/>
  <c r="CS8" i="2"/>
  <c r="CR8" i="2"/>
  <c r="CQ8" i="2"/>
  <c r="CP8" i="2"/>
  <c r="CO8" i="2"/>
  <c r="CN8" i="2"/>
  <c r="CM8" i="2"/>
  <c r="CL8" i="2"/>
  <c r="CK8" i="2"/>
  <c r="CJ8" i="2"/>
  <c r="CI8" i="2"/>
  <c r="CH8" i="2"/>
  <c r="CG8" i="2"/>
  <c r="CF8" i="2"/>
  <c r="CE8" i="2"/>
  <c r="CD8" i="2"/>
  <c r="CC8" i="2"/>
  <c r="CB8" i="2"/>
  <c r="CA8" i="2"/>
  <c r="BZ8" i="2"/>
  <c r="BY8" i="2"/>
  <c r="BX8" i="2"/>
  <c r="BW8" i="2"/>
  <c r="BV8" i="2"/>
  <c r="BU8" i="2"/>
  <c r="BT8" i="2"/>
  <c r="BS8" i="2"/>
  <c r="BR8" i="2"/>
  <c r="BQ8" i="2"/>
  <c r="BP8" i="2"/>
  <c r="BO8" i="2"/>
  <c r="BN8" i="2"/>
  <c r="BM8" i="2"/>
  <c r="BL8" i="2"/>
  <c r="BK8" i="2"/>
  <c r="BJ8" i="2"/>
  <c r="BI8" i="2"/>
  <c r="BH8" i="2"/>
  <c r="BG8" i="2"/>
  <c r="BF8" i="2"/>
  <c r="BE8" i="2"/>
  <c r="BD8" i="2"/>
  <c r="BC8" i="2"/>
  <c r="BB8" i="2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E7" i="2"/>
  <c r="F7" i="2" s="1"/>
  <c r="G7" i="2" s="1"/>
  <c r="H7" i="2" s="1"/>
  <c r="I7" i="2" s="1"/>
  <c r="J7" i="2" s="1"/>
  <c r="K7" i="2" s="1"/>
  <c r="L7" i="2" s="1"/>
  <c r="M7" i="2" s="1"/>
  <c r="N7" i="2" s="1"/>
  <c r="O7" i="2" s="1"/>
  <c r="P7" i="2" s="1"/>
  <c r="Q7" i="2" s="1"/>
  <c r="R7" i="2" s="1"/>
  <c r="S7" i="2" s="1"/>
  <c r="T7" i="2" s="1"/>
  <c r="U7" i="2" s="1"/>
  <c r="V7" i="2" s="1"/>
  <c r="W7" i="2" s="1"/>
  <c r="X7" i="2" s="1"/>
  <c r="Y7" i="2" s="1"/>
  <c r="Z7" i="2" s="1"/>
  <c r="AA7" i="2" s="1"/>
  <c r="AB7" i="2" s="1"/>
  <c r="AC7" i="2" s="1"/>
  <c r="AD7" i="2" s="1"/>
  <c r="AE7" i="2" s="1"/>
  <c r="AF7" i="2" s="1"/>
  <c r="AG7" i="2" s="1"/>
  <c r="AH7" i="2" s="1"/>
  <c r="AI7" i="2" s="1"/>
  <c r="AJ7" i="2" s="1"/>
  <c r="AK7" i="2" s="1"/>
  <c r="AL7" i="2" s="1"/>
  <c r="AM7" i="2" s="1"/>
  <c r="AN7" i="2" s="1"/>
  <c r="AO7" i="2" s="1"/>
  <c r="AP7" i="2" s="1"/>
  <c r="AQ7" i="2" s="1"/>
  <c r="AR7" i="2" s="1"/>
  <c r="AS7" i="2" s="1"/>
  <c r="AT7" i="2" s="1"/>
  <c r="AU7" i="2" s="1"/>
  <c r="AV7" i="2" s="1"/>
  <c r="AW7" i="2" s="1"/>
  <c r="AX7" i="2" s="1"/>
  <c r="AY7" i="2" s="1"/>
  <c r="AZ7" i="2" s="1"/>
  <c r="BA7" i="2" s="1"/>
  <c r="BB7" i="2" s="1"/>
  <c r="BC7" i="2" s="1"/>
  <c r="BD7" i="2" s="1"/>
  <c r="BE7" i="2" s="1"/>
  <c r="BF7" i="2" s="1"/>
  <c r="BG7" i="2" s="1"/>
  <c r="BH7" i="2" s="1"/>
  <c r="BI7" i="2" s="1"/>
  <c r="BJ7" i="2" s="1"/>
  <c r="BK7" i="2" s="1"/>
  <c r="BL7" i="2" s="1"/>
  <c r="BM7" i="2" s="1"/>
  <c r="BN7" i="2" s="1"/>
  <c r="BO7" i="2" s="1"/>
  <c r="BP7" i="2" s="1"/>
  <c r="BQ7" i="2" s="1"/>
  <c r="BR7" i="2" s="1"/>
  <c r="BS7" i="2" s="1"/>
  <c r="BT7" i="2" s="1"/>
  <c r="BU7" i="2" s="1"/>
  <c r="BV7" i="2" s="1"/>
  <c r="BW7" i="2" s="1"/>
  <c r="BX7" i="2" s="1"/>
  <c r="BY7" i="2" s="1"/>
  <c r="BZ7" i="2" s="1"/>
  <c r="CA7" i="2" s="1"/>
  <c r="CB7" i="2" s="1"/>
  <c r="CC7" i="2" s="1"/>
  <c r="CD7" i="2" s="1"/>
  <c r="CE7" i="2" s="1"/>
  <c r="CF7" i="2" s="1"/>
  <c r="CG7" i="2" s="1"/>
  <c r="CH7" i="2" s="1"/>
  <c r="CI7" i="2" s="1"/>
  <c r="CJ7" i="2" s="1"/>
  <c r="CK7" i="2" s="1"/>
  <c r="CL7" i="2" s="1"/>
  <c r="CM7" i="2" s="1"/>
  <c r="CN7" i="2" s="1"/>
  <c r="CO7" i="2" s="1"/>
  <c r="CP7" i="2" s="1"/>
  <c r="CQ7" i="2" s="1"/>
  <c r="CR7" i="2" s="1"/>
  <c r="CS7" i="2" s="1"/>
  <c r="CT7" i="2" s="1"/>
  <c r="CU7" i="2" s="1"/>
  <c r="CV7" i="2" s="1"/>
  <c r="CW7" i="2" s="1"/>
  <c r="CX7" i="2" s="1"/>
  <c r="CY7" i="2" s="1"/>
  <c r="CZ7" i="2" s="1"/>
  <c r="DA7" i="2" s="1"/>
  <c r="DB7" i="2" s="1"/>
  <c r="M3" i="2"/>
  <c r="B16" i="2" s="1"/>
  <c r="B32" i="2" s="1"/>
  <c r="BQ6" i="1"/>
  <c r="BQ7" i="1" s="1"/>
  <c r="BK6" i="1"/>
  <c r="BL6" i="1" s="1"/>
  <c r="BL7" i="1" s="1"/>
  <c r="BL8" i="1" s="1"/>
  <c r="BL9" i="1" s="1"/>
  <c r="BL10" i="1" s="1"/>
  <c r="BL11" i="1" s="1"/>
  <c r="BL12" i="1" s="1"/>
  <c r="BL13" i="1" s="1"/>
  <c r="BL14" i="1" s="1"/>
  <c r="BL15" i="1" s="1"/>
  <c r="BL16" i="1" s="1"/>
  <c r="BL17" i="1" s="1"/>
  <c r="BL18" i="1" s="1"/>
  <c r="BL19" i="1" s="1"/>
  <c r="BL20" i="1" s="1"/>
  <c r="BL21" i="1" s="1"/>
  <c r="BL22" i="1" s="1"/>
  <c r="BL23" i="1" s="1"/>
  <c r="BL24" i="1" s="1"/>
  <c r="BL25" i="1" s="1"/>
  <c r="BL26" i="1" s="1"/>
  <c r="BL27" i="1" s="1"/>
  <c r="BL28" i="1" s="1"/>
  <c r="BL29" i="1" s="1"/>
  <c r="BL30" i="1" s="1"/>
  <c r="BL31" i="1" s="1"/>
  <c r="BL32" i="1" s="1"/>
  <c r="BL33" i="1" s="1"/>
  <c r="BL34" i="1" s="1"/>
  <c r="BL35" i="1" s="1"/>
  <c r="BE6" i="1"/>
  <c r="BD6" i="1" s="1"/>
  <c r="AY6" i="1"/>
  <c r="AX6" i="1" s="1"/>
  <c r="AS6" i="1"/>
  <c r="AS7" i="1" s="1"/>
  <c r="AM6" i="1"/>
  <c r="AM7" i="1" s="1"/>
  <c r="AG6" i="1"/>
  <c r="AG7" i="1" s="1"/>
  <c r="AA6" i="1"/>
  <c r="AA7" i="1" s="1"/>
  <c r="U6" i="1"/>
  <c r="U7" i="1" s="1"/>
  <c r="O6" i="1"/>
  <c r="O7" i="1" s="1"/>
  <c r="I6" i="1"/>
  <c r="H6" i="1" s="1"/>
  <c r="D6" i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C6" i="1"/>
  <c r="C7" i="1" s="1"/>
  <c r="BT4" i="1"/>
  <c r="BS4" i="1"/>
  <c r="BN4" i="1"/>
  <c r="BM4" i="1"/>
  <c r="BH4" i="1"/>
  <c r="BG4" i="1"/>
  <c r="BB4" i="1"/>
  <c r="BA4" i="1"/>
  <c r="AV4" i="1"/>
  <c r="AU4" i="1"/>
  <c r="AP4" i="1"/>
  <c r="AO4" i="1"/>
  <c r="AJ4" i="1"/>
  <c r="AI4" i="1"/>
  <c r="AD4" i="1"/>
  <c r="AC4" i="1"/>
  <c r="X4" i="1"/>
  <c r="W4" i="1"/>
  <c r="R4" i="1"/>
  <c r="Q4" i="1"/>
  <c r="L4" i="1"/>
  <c r="K4" i="1"/>
  <c r="F4" i="1"/>
  <c r="E4" i="1"/>
  <c r="BS3" i="1"/>
  <c r="BR3" i="1"/>
  <c r="BQ38" i="1" s="1"/>
  <c r="BM3" i="1"/>
  <c r="BL3" i="1"/>
  <c r="BK38" i="1" s="1"/>
  <c r="BG3" i="1"/>
  <c r="BF3" i="1"/>
  <c r="BE38" i="1" s="1"/>
  <c r="BA3" i="1"/>
  <c r="AZ3" i="1"/>
  <c r="AY38" i="1" s="1"/>
  <c r="AU3" i="1"/>
  <c r="AT3" i="1"/>
  <c r="AS38" i="1" s="1"/>
  <c r="AO3" i="1"/>
  <c r="AN3" i="1"/>
  <c r="AM38" i="1" s="1"/>
  <c r="AI3" i="1"/>
  <c r="AH3" i="1"/>
  <c r="AG38" i="1" s="1"/>
  <c r="AC3" i="1"/>
  <c r="AB3" i="1"/>
  <c r="AA38" i="1" s="1"/>
  <c r="W3" i="1"/>
  <c r="V3" i="1"/>
  <c r="U38" i="1" s="1"/>
  <c r="Q3" i="1"/>
  <c r="P3" i="1"/>
  <c r="O38" i="1" s="1"/>
  <c r="K3" i="1"/>
  <c r="J3" i="1"/>
  <c r="I38" i="1" s="1"/>
  <c r="E3" i="1"/>
  <c r="D3" i="1"/>
  <c r="C38" i="1" s="1"/>
  <c r="AZ1" i="1"/>
  <c r="O1" i="1"/>
  <c r="AY1" i="1" s="1"/>
  <c r="AY7" i="1" l="1"/>
  <c r="AX7" i="1" s="1"/>
  <c r="J6" i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AH6" i="1"/>
  <c r="AH7" i="1" s="1"/>
  <c r="AH8" i="1" s="1"/>
  <c r="AH9" i="1" s="1"/>
  <c r="AH10" i="1" s="1"/>
  <c r="AH11" i="1" s="1"/>
  <c r="AH12" i="1" s="1"/>
  <c r="AH13" i="1" s="1"/>
  <c r="AH14" i="1" s="1"/>
  <c r="AH15" i="1" s="1"/>
  <c r="AH16" i="1" s="1"/>
  <c r="AH17" i="1" s="1"/>
  <c r="AH18" i="1" s="1"/>
  <c r="AH19" i="1" s="1"/>
  <c r="AH20" i="1" s="1"/>
  <c r="AH21" i="1" s="1"/>
  <c r="AH22" i="1" s="1"/>
  <c r="AH23" i="1" s="1"/>
  <c r="AH24" i="1" s="1"/>
  <c r="AH25" i="1" s="1"/>
  <c r="AH26" i="1" s="1"/>
  <c r="AH27" i="1" s="1"/>
  <c r="AH28" i="1" s="1"/>
  <c r="AH29" i="1" s="1"/>
  <c r="AH30" i="1" s="1"/>
  <c r="AH31" i="1" s="1"/>
  <c r="AH32" i="1" s="1"/>
  <c r="AH33" i="1" s="1"/>
  <c r="AH34" i="1" s="1"/>
  <c r="AH35" i="1" s="1"/>
  <c r="BK7" i="1"/>
  <c r="BJ7" i="1" s="1"/>
  <c r="P6" i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B6" i="1"/>
  <c r="T6" i="1"/>
  <c r="AL6" i="1"/>
  <c r="AZ6" i="1"/>
  <c r="AZ7" i="1" s="1"/>
  <c r="AZ8" i="1" s="1"/>
  <c r="AZ9" i="1" s="1"/>
  <c r="AZ10" i="1" s="1"/>
  <c r="AZ11" i="1" s="1"/>
  <c r="AZ12" i="1" s="1"/>
  <c r="AZ13" i="1" s="1"/>
  <c r="AZ14" i="1" s="1"/>
  <c r="AZ15" i="1" s="1"/>
  <c r="AZ16" i="1" s="1"/>
  <c r="AZ17" i="1" s="1"/>
  <c r="AZ18" i="1" s="1"/>
  <c r="AZ19" i="1" s="1"/>
  <c r="AZ20" i="1" s="1"/>
  <c r="AZ21" i="1" s="1"/>
  <c r="AZ22" i="1" s="1"/>
  <c r="AZ23" i="1" s="1"/>
  <c r="AZ24" i="1" s="1"/>
  <c r="AZ25" i="1" s="1"/>
  <c r="AZ26" i="1" s="1"/>
  <c r="AZ27" i="1" s="1"/>
  <c r="AZ28" i="1" s="1"/>
  <c r="AZ29" i="1" s="1"/>
  <c r="AZ30" i="1" s="1"/>
  <c r="AZ31" i="1" s="1"/>
  <c r="AZ32" i="1" s="1"/>
  <c r="AZ33" i="1" s="1"/>
  <c r="AZ34" i="1" s="1"/>
  <c r="AZ35" i="1" s="1"/>
  <c r="BR6" i="1"/>
  <c r="BR7" i="1" s="1"/>
  <c r="BR8" i="1" s="1"/>
  <c r="BR9" i="1" s="1"/>
  <c r="BR10" i="1" s="1"/>
  <c r="BR11" i="1" s="1"/>
  <c r="BR12" i="1" s="1"/>
  <c r="BR13" i="1" s="1"/>
  <c r="BR14" i="1" s="1"/>
  <c r="BR15" i="1" s="1"/>
  <c r="BR16" i="1" s="1"/>
  <c r="BR17" i="1" s="1"/>
  <c r="BR18" i="1" s="1"/>
  <c r="BR19" i="1" s="1"/>
  <c r="BR20" i="1" s="1"/>
  <c r="BR21" i="1" s="1"/>
  <c r="BR22" i="1" s="1"/>
  <c r="BR23" i="1" s="1"/>
  <c r="BR24" i="1" s="1"/>
  <c r="BR25" i="1" s="1"/>
  <c r="BR26" i="1" s="1"/>
  <c r="BR27" i="1" s="1"/>
  <c r="BR28" i="1" s="1"/>
  <c r="BR29" i="1" s="1"/>
  <c r="BR30" i="1" s="1"/>
  <c r="BR31" i="1" s="1"/>
  <c r="BR32" i="1" s="1"/>
  <c r="BR33" i="1" s="1"/>
  <c r="BR34" i="1" s="1"/>
  <c r="BR35" i="1" s="1"/>
  <c r="BR36" i="1" s="1"/>
  <c r="Z6" i="1"/>
  <c r="AR6" i="1"/>
  <c r="BJ6" i="1"/>
  <c r="V6" i="1"/>
  <c r="V7" i="1" s="1"/>
  <c r="V8" i="1" s="1"/>
  <c r="V9" i="1" s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BF6" i="1"/>
  <c r="BF7" i="1" s="1"/>
  <c r="BF8" i="1" s="1"/>
  <c r="BF9" i="1" s="1"/>
  <c r="BF10" i="1" s="1"/>
  <c r="BF11" i="1" s="1"/>
  <c r="BF12" i="1" s="1"/>
  <c r="BF13" i="1" s="1"/>
  <c r="BF14" i="1" s="1"/>
  <c r="BF15" i="1" s="1"/>
  <c r="BF16" i="1" s="1"/>
  <c r="BF17" i="1" s="1"/>
  <c r="BF18" i="1" s="1"/>
  <c r="BF19" i="1" s="1"/>
  <c r="BF20" i="1" s="1"/>
  <c r="BF21" i="1" s="1"/>
  <c r="BF22" i="1" s="1"/>
  <c r="BF23" i="1" s="1"/>
  <c r="BF24" i="1" s="1"/>
  <c r="BF25" i="1" s="1"/>
  <c r="BF26" i="1" s="1"/>
  <c r="BF27" i="1" s="1"/>
  <c r="BF28" i="1" s="1"/>
  <c r="BF29" i="1" s="1"/>
  <c r="BF30" i="1" s="1"/>
  <c r="BF31" i="1" s="1"/>
  <c r="BF32" i="1" s="1"/>
  <c r="BF33" i="1" s="1"/>
  <c r="BF34" i="1" s="1"/>
  <c r="BF35" i="1" s="1"/>
  <c r="BF36" i="1" s="1"/>
  <c r="N6" i="1"/>
  <c r="AB6" i="1"/>
  <c r="AB7" i="1" s="1"/>
  <c r="AB8" i="1" s="1"/>
  <c r="AB9" i="1" s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AB35" i="1" s="1"/>
  <c r="AB36" i="1" s="1"/>
  <c r="AT6" i="1"/>
  <c r="AT7" i="1" s="1"/>
  <c r="AT8" i="1" s="1"/>
  <c r="AT9" i="1" s="1"/>
  <c r="AT10" i="1" s="1"/>
  <c r="AT11" i="1" s="1"/>
  <c r="AT12" i="1" s="1"/>
  <c r="AT13" i="1" s="1"/>
  <c r="AT14" i="1" s="1"/>
  <c r="AT15" i="1" s="1"/>
  <c r="AT16" i="1" s="1"/>
  <c r="AT17" i="1" s="1"/>
  <c r="AT18" i="1" s="1"/>
  <c r="AT19" i="1" s="1"/>
  <c r="AT20" i="1" s="1"/>
  <c r="AT21" i="1" s="1"/>
  <c r="AT22" i="1" s="1"/>
  <c r="AT23" i="1" s="1"/>
  <c r="AT24" i="1" s="1"/>
  <c r="AT25" i="1" s="1"/>
  <c r="AT26" i="1" s="1"/>
  <c r="AT27" i="1" s="1"/>
  <c r="AT28" i="1" s="1"/>
  <c r="AT29" i="1" s="1"/>
  <c r="AT30" i="1" s="1"/>
  <c r="AT31" i="1" s="1"/>
  <c r="AT32" i="1" s="1"/>
  <c r="AT33" i="1" s="1"/>
  <c r="AT34" i="1" s="1"/>
  <c r="AT35" i="1" s="1"/>
  <c r="AT36" i="1" s="1"/>
  <c r="AN6" i="1"/>
  <c r="AN7" i="1" s="1"/>
  <c r="AN8" i="1" s="1"/>
  <c r="AN9" i="1" s="1"/>
  <c r="AN10" i="1" s="1"/>
  <c r="AN11" i="1" s="1"/>
  <c r="AN12" i="1" s="1"/>
  <c r="AN13" i="1" s="1"/>
  <c r="AN14" i="1" s="1"/>
  <c r="AN15" i="1" s="1"/>
  <c r="AN16" i="1" s="1"/>
  <c r="AN17" i="1" s="1"/>
  <c r="AN18" i="1" s="1"/>
  <c r="AN19" i="1" s="1"/>
  <c r="AN20" i="1" s="1"/>
  <c r="AN21" i="1" s="1"/>
  <c r="AN22" i="1" s="1"/>
  <c r="AN23" i="1" s="1"/>
  <c r="AN24" i="1" s="1"/>
  <c r="AN25" i="1" s="1"/>
  <c r="AN26" i="1" s="1"/>
  <c r="AN27" i="1" s="1"/>
  <c r="AN28" i="1" s="1"/>
  <c r="AN29" i="1" s="1"/>
  <c r="AN30" i="1" s="1"/>
  <c r="AN31" i="1" s="1"/>
  <c r="AN32" i="1" s="1"/>
  <c r="AN33" i="1" s="1"/>
  <c r="AN34" i="1" s="1"/>
  <c r="AN35" i="1" s="1"/>
  <c r="AN36" i="1" s="1"/>
  <c r="BP6" i="1"/>
  <c r="B7" i="2"/>
  <c r="I12" i="2"/>
  <c r="Q12" i="2"/>
  <c r="Y12" i="2"/>
  <c r="AG12" i="2"/>
  <c r="AO12" i="2"/>
  <c r="AW12" i="2"/>
  <c r="BE12" i="2"/>
  <c r="BM12" i="2"/>
  <c r="BU12" i="2"/>
  <c r="CC12" i="2"/>
  <c r="CK12" i="2"/>
  <c r="CS12" i="2"/>
  <c r="DA12" i="2"/>
  <c r="B15" i="2"/>
  <c r="B31" i="2" s="1"/>
  <c r="K13" i="2"/>
  <c r="S13" i="2"/>
  <c r="AA13" i="2"/>
  <c r="B14" i="2"/>
  <c r="B30" i="2" s="1"/>
  <c r="B13" i="2"/>
  <c r="B29" i="2" s="1"/>
  <c r="L13" i="2"/>
  <c r="T13" i="2"/>
  <c r="AB13" i="2"/>
  <c r="AJ13" i="2"/>
  <c r="AR13" i="2"/>
  <c r="AZ13" i="2"/>
  <c r="BH13" i="2"/>
  <c r="BP13" i="2"/>
  <c r="BX13" i="2"/>
  <c r="CF13" i="2"/>
  <c r="CN13" i="2"/>
  <c r="CV13" i="2"/>
  <c r="B12" i="2"/>
  <c r="B28" i="2" s="1"/>
  <c r="E13" i="2"/>
  <c r="M13" i="2"/>
  <c r="U13" i="2"/>
  <c r="AC13" i="2"/>
  <c r="AK13" i="2"/>
  <c r="AS13" i="2"/>
  <c r="BA13" i="2"/>
  <c r="BI13" i="2"/>
  <c r="BQ13" i="2"/>
  <c r="BY13" i="2"/>
  <c r="CG13" i="2"/>
  <c r="CO13" i="2"/>
  <c r="CW13" i="2"/>
  <c r="B11" i="2"/>
  <c r="B27" i="2" s="1"/>
  <c r="F13" i="2"/>
  <c r="N13" i="2"/>
  <c r="V13" i="2"/>
  <c r="AD13" i="2"/>
  <c r="AL13" i="2"/>
  <c r="AT13" i="2"/>
  <c r="BB13" i="2"/>
  <c r="BJ13" i="2"/>
  <c r="BR13" i="2"/>
  <c r="BZ13" i="2"/>
  <c r="CH13" i="2"/>
  <c r="CP13" i="2"/>
  <c r="CX13" i="2"/>
  <c r="B19" i="2"/>
  <c r="B35" i="2" s="1"/>
  <c r="B8" i="2"/>
  <c r="B24" i="2" s="1"/>
  <c r="B10" i="2"/>
  <c r="B26" i="2" s="1"/>
  <c r="G13" i="2"/>
  <c r="O13" i="2"/>
  <c r="W13" i="2"/>
  <c r="AE13" i="2"/>
  <c r="AM13" i="2"/>
  <c r="AU13" i="2"/>
  <c r="BC13" i="2"/>
  <c r="BK13" i="2"/>
  <c r="BS13" i="2"/>
  <c r="CA13" i="2"/>
  <c r="CI13" i="2"/>
  <c r="CQ13" i="2"/>
  <c r="CY13" i="2"/>
  <c r="B18" i="2"/>
  <c r="B34" i="2" s="1"/>
  <c r="B9" i="2"/>
  <c r="B25" i="2" s="1"/>
  <c r="H13" i="2"/>
  <c r="P13" i="2"/>
  <c r="X13" i="2"/>
  <c r="AF13" i="2"/>
  <c r="AN13" i="2"/>
  <c r="AV13" i="2"/>
  <c r="BD13" i="2"/>
  <c r="BL13" i="2"/>
  <c r="BT13" i="2"/>
  <c r="CB13" i="2"/>
  <c r="CJ13" i="2"/>
  <c r="CR13" i="2"/>
  <c r="CZ13" i="2"/>
  <c r="B17" i="2"/>
  <c r="B33" i="2" s="1"/>
  <c r="U8" i="1"/>
  <c r="T7" i="1"/>
  <c r="AA8" i="1"/>
  <c r="Z7" i="1"/>
  <c r="AR7" i="1"/>
  <c r="AS8" i="1"/>
  <c r="C8" i="1"/>
  <c r="B7" i="1"/>
  <c r="N7" i="1"/>
  <c r="O8" i="1"/>
  <c r="AF7" i="1"/>
  <c r="AG8" i="1"/>
  <c r="AM8" i="1"/>
  <c r="AL7" i="1"/>
  <c r="BP7" i="1"/>
  <c r="BQ8" i="1"/>
  <c r="BE7" i="1"/>
  <c r="AF6" i="1"/>
  <c r="AY8" i="1"/>
  <c r="BK8" i="1"/>
  <c r="I7" i="1"/>
  <c r="S7" i="1" l="1"/>
  <c r="W7" i="1" s="1"/>
  <c r="AK6" i="1"/>
  <c r="AP6" i="1" s="1"/>
  <c r="AQ7" i="1"/>
  <c r="AK7" i="1"/>
  <c r="AO7" i="1" s="1"/>
  <c r="Y7" i="1"/>
  <c r="AD7" i="1" s="1"/>
  <c r="BO7" i="1"/>
  <c r="BT7" i="1" s="1"/>
  <c r="M7" i="1"/>
  <c r="R7" i="1" s="1"/>
  <c r="BC6" i="1"/>
  <c r="BG6" i="1" s="1"/>
  <c r="A7" i="1"/>
  <c r="F7" i="1" s="1"/>
  <c r="Y6" i="1"/>
  <c r="B23" i="2"/>
  <c r="BI6" i="1"/>
  <c r="A6" i="1"/>
  <c r="AE6" i="1"/>
  <c r="AI6" i="1" s="1"/>
  <c r="BI7" i="1"/>
  <c r="BN7" i="1" s="1"/>
  <c r="G6" i="1"/>
  <c r="L6" i="1" s="1"/>
  <c r="AW6" i="1"/>
  <c r="AE7" i="1"/>
  <c r="AJ7" i="1" s="1"/>
  <c r="AQ6" i="1"/>
  <c r="BO6" i="1"/>
  <c r="S6" i="1"/>
  <c r="AW7" i="1"/>
  <c r="BA7" i="1" s="1"/>
  <c r="M6" i="1"/>
  <c r="X7" i="1"/>
  <c r="AV7" i="1"/>
  <c r="AU7" i="1"/>
  <c r="BJ8" i="1"/>
  <c r="BI8" i="1" s="1"/>
  <c r="BK9" i="1"/>
  <c r="AL8" i="1"/>
  <c r="AK8" i="1" s="1"/>
  <c r="AM9" i="1"/>
  <c r="T8" i="1"/>
  <c r="S8" i="1" s="1"/>
  <c r="U9" i="1"/>
  <c r="AY9" i="1"/>
  <c r="AX8" i="1"/>
  <c r="AW8" i="1" s="1"/>
  <c r="AF8" i="1"/>
  <c r="AE8" i="1" s="1"/>
  <c r="AG9" i="1"/>
  <c r="C9" i="1"/>
  <c r="B8" i="1"/>
  <c r="A8" i="1" s="1"/>
  <c r="BP8" i="1"/>
  <c r="BO8" i="1" s="1"/>
  <c r="BQ9" i="1"/>
  <c r="BH6" i="1"/>
  <c r="AR8" i="1"/>
  <c r="AQ8" i="1" s="1"/>
  <c r="AS9" i="1"/>
  <c r="I8" i="1"/>
  <c r="H7" i="1"/>
  <c r="G7" i="1" s="1"/>
  <c r="N8" i="1"/>
  <c r="O9" i="1"/>
  <c r="BD7" i="1"/>
  <c r="BC7" i="1" s="1"/>
  <c r="BE8" i="1"/>
  <c r="AA9" i="1"/>
  <c r="Z8" i="1"/>
  <c r="Y8" i="1" s="1"/>
  <c r="Q7" i="1" l="1"/>
  <c r="AO6" i="1"/>
  <c r="K6" i="1"/>
  <c r="AJ6" i="1"/>
  <c r="BB7" i="1"/>
  <c r="AP7" i="1"/>
  <c r="AC7" i="1"/>
  <c r="E7" i="1"/>
  <c r="AI7" i="1"/>
  <c r="F6" i="1"/>
  <c r="E6" i="1"/>
  <c r="BS7" i="1"/>
  <c r="AV6" i="1"/>
  <c r="AU6" i="1"/>
  <c r="BM7" i="1"/>
  <c r="AD6" i="1"/>
  <c r="AC6" i="1"/>
  <c r="BB6" i="1"/>
  <c r="BA6" i="1"/>
  <c r="Q6" i="1"/>
  <c r="R6" i="1"/>
  <c r="X6" i="1"/>
  <c r="W6" i="1"/>
  <c r="BT6" i="1"/>
  <c r="BS6" i="1"/>
  <c r="BM6" i="1"/>
  <c r="BN6" i="1"/>
  <c r="AP8" i="1"/>
  <c r="AO8" i="1"/>
  <c r="F8" i="1"/>
  <c r="E8" i="1"/>
  <c r="AD8" i="1"/>
  <c r="AC8" i="1"/>
  <c r="AF9" i="1"/>
  <c r="AE9" i="1"/>
  <c r="AG10" i="1"/>
  <c r="AA10" i="1"/>
  <c r="Z9" i="1"/>
  <c r="Y9" i="1" s="1"/>
  <c r="AJ8" i="1"/>
  <c r="AI8" i="1"/>
  <c r="BH7" i="1"/>
  <c r="BG7" i="1"/>
  <c r="H8" i="1"/>
  <c r="G8" i="1" s="1"/>
  <c r="I9" i="1"/>
  <c r="AR9" i="1"/>
  <c r="AQ9" i="1" s="1"/>
  <c r="AS10" i="1"/>
  <c r="L7" i="1"/>
  <c r="K7" i="1"/>
  <c r="BP9" i="1"/>
  <c r="BO9" i="1" s="1"/>
  <c r="BQ10" i="1"/>
  <c r="BE9" i="1"/>
  <c r="BD8" i="1"/>
  <c r="BC8" i="1" s="1"/>
  <c r="BB8" i="1"/>
  <c r="BA8" i="1"/>
  <c r="N9" i="1"/>
  <c r="O10" i="1"/>
  <c r="BT8" i="1"/>
  <c r="BS8" i="1"/>
  <c r="AL9" i="1"/>
  <c r="AK9" i="1" s="1"/>
  <c r="AM10" i="1"/>
  <c r="AY10" i="1"/>
  <c r="AX9" i="1"/>
  <c r="AW9" i="1" s="1"/>
  <c r="R8" i="1"/>
  <c r="M8" i="1"/>
  <c r="Q8" i="1" s="1"/>
  <c r="C10" i="1"/>
  <c r="B9" i="1"/>
  <c r="A9" i="1" s="1"/>
  <c r="T9" i="1"/>
  <c r="S9" i="1" s="1"/>
  <c r="U10" i="1"/>
  <c r="BM8" i="1"/>
  <c r="BN8" i="1"/>
  <c r="AV8" i="1"/>
  <c r="AU8" i="1"/>
  <c r="W8" i="1"/>
  <c r="X8" i="1"/>
  <c r="BJ9" i="1"/>
  <c r="BI9" i="1" s="1"/>
  <c r="BK10" i="1"/>
  <c r="BM9" i="1" l="1"/>
  <c r="BN9" i="1"/>
  <c r="BB9" i="1"/>
  <c r="BA9" i="1"/>
  <c r="X9" i="1"/>
  <c r="W9" i="1"/>
  <c r="BH8" i="1"/>
  <c r="BG8" i="1"/>
  <c r="AL10" i="1"/>
  <c r="AK10" i="1" s="1"/>
  <c r="AM11" i="1"/>
  <c r="AV9" i="1"/>
  <c r="AU9" i="1"/>
  <c r="AJ9" i="1"/>
  <c r="AI9" i="1"/>
  <c r="AS11" i="1"/>
  <c r="AR10" i="1"/>
  <c r="AQ10" i="1" s="1"/>
  <c r="AG11" i="1"/>
  <c r="AF10" i="1"/>
  <c r="AE10" i="1" s="1"/>
  <c r="C11" i="1"/>
  <c r="B10" i="1"/>
  <c r="A10" i="1" s="1"/>
  <c r="AP9" i="1"/>
  <c r="AO9" i="1"/>
  <c r="BE10" i="1"/>
  <c r="BD9" i="1"/>
  <c r="BC9" i="1" s="1"/>
  <c r="BJ10" i="1"/>
  <c r="BI10" i="1" s="1"/>
  <c r="BK11" i="1"/>
  <c r="L8" i="1"/>
  <c r="K8" i="1"/>
  <c r="F9" i="1"/>
  <c r="E9" i="1"/>
  <c r="N10" i="1"/>
  <c r="O11" i="1"/>
  <c r="BQ11" i="1"/>
  <c r="BP10" i="1"/>
  <c r="BO10" i="1" s="1"/>
  <c r="M9" i="1"/>
  <c r="Q9" i="1" s="1"/>
  <c r="R9" i="1"/>
  <c r="BT9" i="1"/>
  <c r="BS9" i="1"/>
  <c r="U11" i="1"/>
  <c r="T10" i="1"/>
  <c r="S10" i="1" s="1"/>
  <c r="AD9" i="1"/>
  <c r="AC9" i="1"/>
  <c r="AY11" i="1"/>
  <c r="AX10" i="1"/>
  <c r="AW10" i="1" s="1"/>
  <c r="H9" i="1"/>
  <c r="G9" i="1" s="1"/>
  <c r="I10" i="1"/>
  <c r="AA11" i="1"/>
  <c r="Z10" i="1"/>
  <c r="Y10" i="1" s="1"/>
  <c r="BN10" i="1" l="1"/>
  <c r="BM10" i="1"/>
  <c r="AP10" i="1"/>
  <c r="AO10" i="1"/>
  <c r="X10" i="1"/>
  <c r="W10" i="1"/>
  <c r="AJ10" i="1"/>
  <c r="AI10" i="1"/>
  <c r="AV10" i="1"/>
  <c r="AU10" i="1"/>
  <c r="BH9" i="1"/>
  <c r="BG9" i="1"/>
  <c r="AA12" i="1"/>
  <c r="Z11" i="1"/>
  <c r="Y11" i="1" s="1"/>
  <c r="AD10" i="1"/>
  <c r="AC10" i="1"/>
  <c r="L9" i="1"/>
  <c r="K9" i="1"/>
  <c r="BD10" i="1"/>
  <c r="BC10" i="1" s="1"/>
  <c r="BE11" i="1"/>
  <c r="AG12" i="1"/>
  <c r="AF11" i="1"/>
  <c r="AE11" i="1" s="1"/>
  <c r="I11" i="1"/>
  <c r="H10" i="1"/>
  <c r="G10" i="1" s="1"/>
  <c r="BS10" i="1"/>
  <c r="BT10" i="1"/>
  <c r="AY12" i="1"/>
  <c r="AX11" i="1"/>
  <c r="AW11" i="1" s="1"/>
  <c r="BB10" i="1"/>
  <c r="BA10" i="1"/>
  <c r="BQ12" i="1"/>
  <c r="BP11" i="1"/>
  <c r="BO11" i="1"/>
  <c r="F10" i="1"/>
  <c r="E10" i="1"/>
  <c r="U12" i="1"/>
  <c r="T11" i="1"/>
  <c r="S11" i="1"/>
  <c r="N11" i="1"/>
  <c r="O12" i="1"/>
  <c r="BJ11" i="1"/>
  <c r="BI11" i="1" s="1"/>
  <c r="BK12" i="1"/>
  <c r="AS12" i="1"/>
  <c r="AR11" i="1"/>
  <c r="AQ11" i="1"/>
  <c r="AL11" i="1"/>
  <c r="AK11" i="1" s="1"/>
  <c r="AM12" i="1"/>
  <c r="M10" i="1"/>
  <c r="Q10" i="1" s="1"/>
  <c r="R10" i="1"/>
  <c r="C12" i="1"/>
  <c r="B11" i="1"/>
  <c r="A11" i="1" s="1"/>
  <c r="F11" i="1" l="1"/>
  <c r="E11" i="1"/>
  <c r="L10" i="1"/>
  <c r="K10" i="1"/>
  <c r="AD11" i="1"/>
  <c r="AC11" i="1"/>
  <c r="BB11" i="1"/>
  <c r="BA11" i="1"/>
  <c r="N12" i="1"/>
  <c r="O13" i="1"/>
  <c r="R11" i="1"/>
  <c r="M11" i="1"/>
  <c r="Q11" i="1" s="1"/>
  <c r="BQ13" i="1"/>
  <c r="BP12" i="1"/>
  <c r="BO12" i="1"/>
  <c r="AA13" i="1"/>
  <c r="Z12" i="1"/>
  <c r="Y12" i="1" s="1"/>
  <c r="AO11" i="1"/>
  <c r="AP11" i="1"/>
  <c r="AJ11" i="1"/>
  <c r="AI11" i="1"/>
  <c r="AV11" i="1"/>
  <c r="AU11" i="1"/>
  <c r="X11" i="1"/>
  <c r="W11" i="1"/>
  <c r="AG13" i="1"/>
  <c r="AF12" i="1"/>
  <c r="AE12" i="1" s="1"/>
  <c r="C13" i="1"/>
  <c r="B12" i="1"/>
  <c r="A12" i="1" s="1"/>
  <c r="BD11" i="1"/>
  <c r="BC11" i="1" s="1"/>
  <c r="BE12" i="1"/>
  <c r="AS13" i="1"/>
  <c r="AR12" i="1"/>
  <c r="AQ12" i="1" s="1"/>
  <c r="U13" i="1"/>
  <c r="T12" i="1"/>
  <c r="S12" i="1" s="1"/>
  <c r="BH10" i="1"/>
  <c r="BG10" i="1"/>
  <c r="BJ12" i="1"/>
  <c r="BI12" i="1" s="1"/>
  <c r="BK13" i="1"/>
  <c r="BN11" i="1"/>
  <c r="BM11" i="1"/>
  <c r="H11" i="1"/>
  <c r="G11" i="1" s="1"/>
  <c r="I12" i="1"/>
  <c r="AL12" i="1"/>
  <c r="AK12" i="1" s="1"/>
  <c r="AM13" i="1"/>
  <c r="BT11" i="1"/>
  <c r="BS11" i="1"/>
  <c r="AY13" i="1"/>
  <c r="AX12" i="1"/>
  <c r="AW12" i="1" s="1"/>
  <c r="AD12" i="1" l="1"/>
  <c r="AC12" i="1"/>
  <c r="F12" i="1"/>
  <c r="E12" i="1"/>
  <c r="BB12" i="1"/>
  <c r="BA12" i="1"/>
  <c r="BM12" i="1"/>
  <c r="BN12" i="1"/>
  <c r="AL13" i="1"/>
  <c r="AK13" i="1" s="1"/>
  <c r="AM14" i="1"/>
  <c r="X12" i="1"/>
  <c r="W12" i="1"/>
  <c r="BH11" i="1"/>
  <c r="BG11" i="1"/>
  <c r="AJ12" i="1"/>
  <c r="AI12" i="1"/>
  <c r="BE13" i="1"/>
  <c r="BD12" i="1"/>
  <c r="BC12" i="1" s="1"/>
  <c r="BT12" i="1"/>
  <c r="BS12" i="1"/>
  <c r="AP12" i="1"/>
  <c r="AO12" i="1"/>
  <c r="BP13" i="1"/>
  <c r="BO13" i="1" s="1"/>
  <c r="BQ14" i="1"/>
  <c r="AY14" i="1"/>
  <c r="AX13" i="1"/>
  <c r="AW13" i="1" s="1"/>
  <c r="BJ13" i="1"/>
  <c r="BI13" i="1" s="1"/>
  <c r="BK14" i="1"/>
  <c r="U14" i="1"/>
  <c r="T13" i="1"/>
  <c r="S13" i="1" s="1"/>
  <c r="AG14" i="1"/>
  <c r="AF13" i="1"/>
  <c r="AE13" i="1" s="1"/>
  <c r="AV12" i="1"/>
  <c r="AU12" i="1"/>
  <c r="I13" i="1"/>
  <c r="H12" i="1"/>
  <c r="G12" i="1"/>
  <c r="N13" i="1"/>
  <c r="O14" i="1"/>
  <c r="AS14" i="1"/>
  <c r="AR13" i="1"/>
  <c r="AQ13" i="1" s="1"/>
  <c r="C14" i="1"/>
  <c r="A13" i="1"/>
  <c r="B13" i="1"/>
  <c r="M12" i="1"/>
  <c r="Q12" i="1" s="1"/>
  <c r="R12" i="1"/>
  <c r="L11" i="1"/>
  <c r="K11" i="1"/>
  <c r="AA14" i="1"/>
  <c r="Z13" i="1"/>
  <c r="Y13" i="1" s="1"/>
  <c r="BM13" i="1" l="1"/>
  <c r="BN13" i="1"/>
  <c r="BB13" i="1"/>
  <c r="BA13" i="1"/>
  <c r="AV13" i="1"/>
  <c r="AU13" i="1"/>
  <c r="X13" i="1"/>
  <c r="W13" i="1"/>
  <c r="N14" i="1"/>
  <c r="O15" i="1"/>
  <c r="M13" i="1"/>
  <c r="Q13" i="1" s="1"/>
  <c r="R13" i="1"/>
  <c r="L12" i="1"/>
  <c r="K12" i="1"/>
  <c r="AG15" i="1"/>
  <c r="AF14" i="1"/>
  <c r="AE14" i="1" s="1"/>
  <c r="F13" i="1"/>
  <c r="E13" i="1"/>
  <c r="AJ13" i="1"/>
  <c r="AI13" i="1"/>
  <c r="AD13" i="1"/>
  <c r="AC13" i="1"/>
  <c r="C15" i="1"/>
  <c r="B14" i="1"/>
  <c r="A14" i="1" s="1"/>
  <c r="I14" i="1"/>
  <c r="H13" i="1"/>
  <c r="G13" i="1" s="1"/>
  <c r="AY15" i="1"/>
  <c r="AX14" i="1"/>
  <c r="AW14" i="1" s="1"/>
  <c r="BH12" i="1"/>
  <c r="BG12" i="1"/>
  <c r="AA15" i="1"/>
  <c r="Z14" i="1"/>
  <c r="Y14" i="1" s="1"/>
  <c r="U15" i="1"/>
  <c r="T14" i="1"/>
  <c r="S14" i="1"/>
  <c r="BQ15" i="1"/>
  <c r="BP14" i="1"/>
  <c r="BO14" i="1" s="1"/>
  <c r="AL14" i="1"/>
  <c r="AK14" i="1" s="1"/>
  <c r="AM15" i="1"/>
  <c r="BT13" i="1"/>
  <c r="BS13" i="1"/>
  <c r="BD13" i="1"/>
  <c r="BC13" i="1" s="1"/>
  <c r="BE14" i="1"/>
  <c r="AO13" i="1"/>
  <c r="AP13" i="1"/>
  <c r="AR14" i="1"/>
  <c r="AQ14" i="1" s="1"/>
  <c r="AS15" i="1"/>
  <c r="BK15" i="1"/>
  <c r="BJ14" i="1"/>
  <c r="BI14" i="1" s="1"/>
  <c r="BB14" i="1" l="1"/>
  <c r="BA14" i="1"/>
  <c r="AD14" i="1"/>
  <c r="AC14" i="1"/>
  <c r="AS16" i="1"/>
  <c r="AR15" i="1"/>
  <c r="AQ15" i="1"/>
  <c r="AV14" i="1"/>
  <c r="AU14" i="1"/>
  <c r="AF15" i="1"/>
  <c r="AE15" i="1" s="1"/>
  <c r="AG16" i="1"/>
  <c r="AM16" i="1"/>
  <c r="AL15" i="1"/>
  <c r="AK15" i="1" s="1"/>
  <c r="U16" i="1"/>
  <c r="T15" i="1"/>
  <c r="S15" i="1"/>
  <c r="AY16" i="1"/>
  <c r="AX15" i="1"/>
  <c r="AW15" i="1" s="1"/>
  <c r="X14" i="1"/>
  <c r="W14" i="1"/>
  <c r="AO14" i="1"/>
  <c r="AP14" i="1"/>
  <c r="L13" i="1"/>
  <c r="K13" i="1"/>
  <c r="F14" i="1"/>
  <c r="E14" i="1"/>
  <c r="BT14" i="1"/>
  <c r="BS14" i="1"/>
  <c r="AA16" i="1"/>
  <c r="Z15" i="1"/>
  <c r="Y15" i="1" s="1"/>
  <c r="I15" i="1"/>
  <c r="H14" i="1"/>
  <c r="G14" i="1" s="1"/>
  <c r="AJ14" i="1"/>
  <c r="AI14" i="1"/>
  <c r="BN14" i="1"/>
  <c r="BM14" i="1"/>
  <c r="BE15" i="1"/>
  <c r="BD14" i="1"/>
  <c r="BC14" i="1" s="1"/>
  <c r="O16" i="1"/>
  <c r="N15" i="1"/>
  <c r="BH13" i="1"/>
  <c r="BG13" i="1"/>
  <c r="BK16" i="1"/>
  <c r="BJ15" i="1"/>
  <c r="BI15" i="1" s="1"/>
  <c r="BQ16" i="1"/>
  <c r="BP15" i="1"/>
  <c r="BO15" i="1" s="1"/>
  <c r="C16" i="1"/>
  <c r="B15" i="1"/>
  <c r="A15" i="1" s="1"/>
  <c r="M14" i="1"/>
  <c r="Q14" i="1" s="1"/>
  <c r="R14" i="1"/>
  <c r="L14" i="1" l="1"/>
  <c r="K14" i="1"/>
  <c r="AP15" i="1"/>
  <c r="AO15" i="1"/>
  <c r="BH14" i="1"/>
  <c r="BG14" i="1"/>
  <c r="AU15" i="1"/>
  <c r="AV15" i="1"/>
  <c r="BS15" i="1"/>
  <c r="BT15" i="1"/>
  <c r="R15" i="1"/>
  <c r="M15" i="1"/>
  <c r="Q15" i="1" s="1"/>
  <c r="AM17" i="1"/>
  <c r="AL16" i="1"/>
  <c r="AK16" i="1" s="1"/>
  <c r="BB15" i="1"/>
  <c r="BA15" i="1"/>
  <c r="AS17" i="1"/>
  <c r="AR16" i="1"/>
  <c r="AQ16" i="1"/>
  <c r="U17" i="1"/>
  <c r="T16" i="1"/>
  <c r="S16" i="1" s="1"/>
  <c r="BQ17" i="1"/>
  <c r="BP16" i="1"/>
  <c r="BO16" i="1" s="1"/>
  <c r="AJ15" i="1"/>
  <c r="AI15" i="1"/>
  <c r="O17" i="1"/>
  <c r="N16" i="1"/>
  <c r="BE16" i="1"/>
  <c r="BD15" i="1"/>
  <c r="BC15" i="1" s="1"/>
  <c r="H15" i="1"/>
  <c r="G15" i="1"/>
  <c r="I16" i="1"/>
  <c r="AY17" i="1"/>
  <c r="AX16" i="1"/>
  <c r="AW16" i="1" s="1"/>
  <c r="AG17" i="1"/>
  <c r="AF16" i="1"/>
  <c r="AE16" i="1" s="1"/>
  <c r="AA17" i="1"/>
  <c r="Z16" i="1"/>
  <c r="Y16" i="1" s="1"/>
  <c r="C17" i="1"/>
  <c r="B16" i="1"/>
  <c r="A16" i="1" s="1"/>
  <c r="BK17" i="1"/>
  <c r="BJ16" i="1"/>
  <c r="BI16" i="1"/>
  <c r="X15" i="1"/>
  <c r="W15" i="1"/>
  <c r="E15" i="1"/>
  <c r="F15" i="1"/>
  <c r="BM15" i="1"/>
  <c r="BN15" i="1"/>
  <c r="AD15" i="1"/>
  <c r="AC15" i="1"/>
  <c r="AJ16" i="1" l="1"/>
  <c r="AI16" i="1"/>
  <c r="BH15" i="1"/>
  <c r="BG15" i="1"/>
  <c r="BT16" i="1"/>
  <c r="BS16" i="1"/>
  <c r="E16" i="1"/>
  <c r="F16" i="1"/>
  <c r="AF17" i="1"/>
  <c r="AE17" i="1" s="1"/>
  <c r="AG18" i="1"/>
  <c r="BQ18" i="1"/>
  <c r="BP17" i="1"/>
  <c r="BO17" i="1" s="1"/>
  <c r="BB16" i="1"/>
  <c r="BA16" i="1"/>
  <c r="BE17" i="1"/>
  <c r="BD16" i="1"/>
  <c r="BC16" i="1" s="1"/>
  <c r="W16" i="1"/>
  <c r="X16" i="1"/>
  <c r="AO16" i="1"/>
  <c r="AP16" i="1"/>
  <c r="B17" i="1"/>
  <c r="A17" i="1" s="1"/>
  <c r="C18" i="1"/>
  <c r="M16" i="1"/>
  <c r="Q16" i="1" s="1"/>
  <c r="R16" i="1"/>
  <c r="AY18" i="1"/>
  <c r="AX17" i="1"/>
  <c r="AW17" i="1" s="1"/>
  <c r="N17" i="1"/>
  <c r="O18" i="1"/>
  <c r="T17" i="1"/>
  <c r="S17" i="1"/>
  <c r="U18" i="1"/>
  <c r="AM18" i="1"/>
  <c r="AL17" i="1"/>
  <c r="AK17" i="1" s="1"/>
  <c r="AD16" i="1"/>
  <c r="AC16" i="1"/>
  <c r="I17" i="1"/>
  <c r="H16" i="1"/>
  <c r="G16" i="1" s="1"/>
  <c r="AV16" i="1"/>
  <c r="AU16" i="1"/>
  <c r="BM16" i="1"/>
  <c r="BN16" i="1"/>
  <c r="AA18" i="1"/>
  <c r="Z17" i="1"/>
  <c r="Y17" i="1" s="1"/>
  <c r="L15" i="1"/>
  <c r="K15" i="1"/>
  <c r="AS18" i="1"/>
  <c r="AR17" i="1"/>
  <c r="AQ17" i="1" s="1"/>
  <c r="BK18" i="1"/>
  <c r="BJ17" i="1"/>
  <c r="BI17" i="1" s="1"/>
  <c r="AD17" i="1" l="1"/>
  <c r="AC17" i="1"/>
  <c r="AO17" i="1"/>
  <c r="AP17" i="1"/>
  <c r="AS19" i="1"/>
  <c r="AR18" i="1"/>
  <c r="AQ18" i="1" s="1"/>
  <c r="AY19" i="1"/>
  <c r="AX18" i="1"/>
  <c r="AW18" i="1" s="1"/>
  <c r="BT17" i="1"/>
  <c r="BS17" i="1"/>
  <c r="AV17" i="1"/>
  <c r="AU17" i="1"/>
  <c r="AL18" i="1"/>
  <c r="AM19" i="1"/>
  <c r="AK18" i="1"/>
  <c r="BB17" i="1"/>
  <c r="BA17" i="1"/>
  <c r="F17" i="1"/>
  <c r="E17" i="1"/>
  <c r="U19" i="1"/>
  <c r="T18" i="1"/>
  <c r="S18" i="1" s="1"/>
  <c r="BQ19" i="1"/>
  <c r="BP18" i="1"/>
  <c r="BO18" i="1" s="1"/>
  <c r="BM17" i="1"/>
  <c r="BN17" i="1"/>
  <c r="L16" i="1"/>
  <c r="K16" i="1"/>
  <c r="X17" i="1"/>
  <c r="W17" i="1"/>
  <c r="BH16" i="1"/>
  <c r="BG16" i="1"/>
  <c r="AG19" i="1"/>
  <c r="AF18" i="1"/>
  <c r="AE18" i="1"/>
  <c r="M17" i="1"/>
  <c r="Q17" i="1" s="1"/>
  <c r="R17" i="1"/>
  <c r="AA19" i="1"/>
  <c r="Z18" i="1"/>
  <c r="Y18" i="1" s="1"/>
  <c r="H17" i="1"/>
  <c r="G17" i="1" s="1"/>
  <c r="I18" i="1"/>
  <c r="C19" i="1"/>
  <c r="B18" i="1"/>
  <c r="A18" i="1" s="1"/>
  <c r="AJ17" i="1"/>
  <c r="AI17" i="1"/>
  <c r="BJ18" i="1"/>
  <c r="BK19" i="1"/>
  <c r="BI18" i="1"/>
  <c r="N18" i="1"/>
  <c r="O19" i="1"/>
  <c r="BE18" i="1"/>
  <c r="BD17" i="1"/>
  <c r="BC17" i="1" s="1"/>
  <c r="F18" i="1" l="1"/>
  <c r="E18" i="1"/>
  <c r="BB18" i="1"/>
  <c r="BA18" i="1"/>
  <c r="AY20" i="1"/>
  <c r="AX19" i="1"/>
  <c r="AW19" i="1" s="1"/>
  <c r="R18" i="1"/>
  <c r="M18" i="1"/>
  <c r="Q18" i="1" s="1"/>
  <c r="C20" i="1"/>
  <c r="B19" i="1"/>
  <c r="A19" i="1" s="1"/>
  <c r="AV18" i="1"/>
  <c r="AU18" i="1"/>
  <c r="BN18" i="1"/>
  <c r="BM18" i="1"/>
  <c r="L17" i="1"/>
  <c r="K17" i="1"/>
  <c r="AJ18" i="1"/>
  <c r="AI18" i="1"/>
  <c r="U20" i="1"/>
  <c r="T19" i="1"/>
  <c r="S19" i="1" s="1"/>
  <c r="X18" i="1"/>
  <c r="W18" i="1"/>
  <c r="BJ19" i="1"/>
  <c r="BI19" i="1" s="1"/>
  <c r="BK20" i="1"/>
  <c r="I19" i="1"/>
  <c r="H18" i="1"/>
  <c r="G18" i="1" s="1"/>
  <c r="AS20" i="1"/>
  <c r="AR19" i="1"/>
  <c r="AQ19" i="1" s="1"/>
  <c r="N19" i="1"/>
  <c r="O20" i="1"/>
  <c r="AL19" i="1"/>
  <c r="AK19" i="1"/>
  <c r="AM20" i="1"/>
  <c r="AG20" i="1"/>
  <c r="AF19" i="1"/>
  <c r="AE19" i="1" s="1"/>
  <c r="BH17" i="1"/>
  <c r="BG17" i="1"/>
  <c r="AD18" i="1"/>
  <c r="AC18" i="1"/>
  <c r="BT18" i="1"/>
  <c r="BS18" i="1"/>
  <c r="BE19" i="1"/>
  <c r="BD18" i="1"/>
  <c r="BC18" i="1" s="1"/>
  <c r="Z19" i="1"/>
  <c r="Y19" i="1"/>
  <c r="AA20" i="1"/>
  <c r="BQ20" i="1"/>
  <c r="BP19" i="1"/>
  <c r="BO19" i="1" s="1"/>
  <c r="AP18" i="1"/>
  <c r="AO18" i="1"/>
  <c r="BH18" i="1" l="1"/>
  <c r="BG18" i="1"/>
  <c r="BB19" i="1"/>
  <c r="BA19" i="1"/>
  <c r="AV19" i="1"/>
  <c r="AU19" i="1"/>
  <c r="AJ19" i="1"/>
  <c r="AI19" i="1"/>
  <c r="BQ21" i="1"/>
  <c r="BP20" i="1"/>
  <c r="BO20" i="1" s="1"/>
  <c r="AM21" i="1"/>
  <c r="AL20" i="1"/>
  <c r="AK20" i="1" s="1"/>
  <c r="K18" i="1"/>
  <c r="L18" i="1"/>
  <c r="X19" i="1"/>
  <c r="W19" i="1"/>
  <c r="AA21" i="1"/>
  <c r="Z20" i="1"/>
  <c r="Y20" i="1" s="1"/>
  <c r="AP19" i="1"/>
  <c r="AO19" i="1"/>
  <c r="AY21" i="1"/>
  <c r="AX20" i="1"/>
  <c r="AW20" i="1"/>
  <c r="AS21" i="1"/>
  <c r="AR20" i="1"/>
  <c r="AQ20" i="1"/>
  <c r="AD19" i="1"/>
  <c r="AC19" i="1"/>
  <c r="I20" i="1"/>
  <c r="H19" i="1"/>
  <c r="G19" i="1"/>
  <c r="U21" i="1"/>
  <c r="T20" i="1"/>
  <c r="S20" i="1" s="1"/>
  <c r="BT19" i="1"/>
  <c r="BS19" i="1"/>
  <c r="N20" i="1"/>
  <c r="O21" i="1"/>
  <c r="BN19" i="1"/>
  <c r="BM19" i="1"/>
  <c r="F19" i="1"/>
  <c r="E19" i="1"/>
  <c r="R19" i="1"/>
  <c r="M19" i="1"/>
  <c r="Q19" i="1" s="1"/>
  <c r="BK21" i="1"/>
  <c r="BJ20" i="1"/>
  <c r="BI20" i="1" s="1"/>
  <c r="C21" i="1"/>
  <c r="B20" i="1"/>
  <c r="A20" i="1" s="1"/>
  <c r="BE20" i="1"/>
  <c r="BD19" i="1"/>
  <c r="BC19" i="1" s="1"/>
  <c r="AF20" i="1"/>
  <c r="AE20" i="1" s="1"/>
  <c r="AG21" i="1"/>
  <c r="M20" i="1" l="1"/>
  <c r="Q20" i="1" s="1"/>
  <c r="R20" i="1"/>
  <c r="BK22" i="1"/>
  <c r="BJ21" i="1"/>
  <c r="BI21" i="1"/>
  <c r="BD20" i="1"/>
  <c r="BC20" i="1" s="1"/>
  <c r="BE21" i="1"/>
  <c r="AP20" i="1"/>
  <c r="AO20" i="1"/>
  <c r="BH19" i="1"/>
  <c r="BG19" i="1"/>
  <c r="F20" i="1"/>
  <c r="E20" i="1"/>
  <c r="X20" i="1"/>
  <c r="W20" i="1"/>
  <c r="AU20" i="1"/>
  <c r="AV20" i="1"/>
  <c r="AD20" i="1"/>
  <c r="AC20" i="1"/>
  <c r="AL21" i="1"/>
  <c r="AM22" i="1"/>
  <c r="AK21" i="1"/>
  <c r="AY22" i="1"/>
  <c r="AX21" i="1"/>
  <c r="AW21" i="1" s="1"/>
  <c r="AI20" i="1"/>
  <c r="AJ20" i="1"/>
  <c r="C22" i="1"/>
  <c r="B21" i="1"/>
  <c r="A21" i="1"/>
  <c r="U22" i="1"/>
  <c r="T21" i="1"/>
  <c r="S21" i="1" s="1"/>
  <c r="AR21" i="1"/>
  <c r="AQ21" i="1" s="1"/>
  <c r="AS22" i="1"/>
  <c r="Z21" i="1"/>
  <c r="Y21" i="1" s="1"/>
  <c r="AA22" i="1"/>
  <c r="H20" i="1"/>
  <c r="G20" i="1" s="1"/>
  <c r="I21" i="1"/>
  <c r="AG22" i="1"/>
  <c r="AF21" i="1"/>
  <c r="AE21" i="1" s="1"/>
  <c r="L19" i="1"/>
  <c r="K19" i="1"/>
  <c r="BB20" i="1"/>
  <c r="BA20" i="1"/>
  <c r="BT20" i="1"/>
  <c r="BS20" i="1"/>
  <c r="BN20" i="1"/>
  <c r="BM20" i="1"/>
  <c r="N21" i="1"/>
  <c r="O22" i="1"/>
  <c r="BQ22" i="1"/>
  <c r="BP21" i="1"/>
  <c r="BO21" i="1"/>
  <c r="AJ21" i="1" l="1"/>
  <c r="AI21" i="1"/>
  <c r="BB21" i="1"/>
  <c r="BA21" i="1"/>
  <c r="AD21" i="1"/>
  <c r="AC21" i="1"/>
  <c r="F21" i="1"/>
  <c r="E21" i="1"/>
  <c r="AP21" i="1"/>
  <c r="AO21" i="1"/>
  <c r="BH20" i="1"/>
  <c r="BG20" i="1"/>
  <c r="N22" i="1"/>
  <c r="O23" i="1"/>
  <c r="T22" i="1"/>
  <c r="S22" i="1" s="1"/>
  <c r="U23" i="1"/>
  <c r="M21" i="1"/>
  <c r="Q21" i="1" s="1"/>
  <c r="R21" i="1"/>
  <c r="AL22" i="1"/>
  <c r="AK22" i="1"/>
  <c r="AM23" i="1"/>
  <c r="Z22" i="1"/>
  <c r="AA23" i="1"/>
  <c r="Y22" i="1"/>
  <c r="AS23" i="1"/>
  <c r="AR22" i="1"/>
  <c r="AQ22" i="1" s="1"/>
  <c r="B22" i="1"/>
  <c r="A22" i="1" s="1"/>
  <c r="C23" i="1"/>
  <c r="BM21" i="1"/>
  <c r="BN21" i="1"/>
  <c r="BE22" i="1"/>
  <c r="BD21" i="1"/>
  <c r="BC21" i="1" s="1"/>
  <c r="AG23" i="1"/>
  <c r="AF22" i="1"/>
  <c r="AE22" i="1" s="1"/>
  <c r="AU21" i="1"/>
  <c r="AV21" i="1"/>
  <c r="BS21" i="1"/>
  <c r="BT21" i="1"/>
  <c r="L20" i="1"/>
  <c r="K20" i="1"/>
  <c r="BJ22" i="1"/>
  <c r="BI22" i="1" s="1"/>
  <c r="BK23" i="1"/>
  <c r="I22" i="1"/>
  <c r="H21" i="1"/>
  <c r="G21" i="1" s="1"/>
  <c r="X21" i="1"/>
  <c r="W21" i="1"/>
  <c r="AX22" i="1"/>
  <c r="AW22" i="1"/>
  <c r="AY23" i="1"/>
  <c r="BQ23" i="1"/>
  <c r="BP22" i="1"/>
  <c r="BO22" i="1" s="1"/>
  <c r="AJ22" i="1" l="1"/>
  <c r="AI22" i="1"/>
  <c r="BT22" i="1"/>
  <c r="BS22" i="1"/>
  <c r="BB22" i="1"/>
  <c r="BA22" i="1"/>
  <c r="BN22" i="1"/>
  <c r="BM22" i="1"/>
  <c r="F22" i="1"/>
  <c r="E22" i="1"/>
  <c r="BJ23" i="1"/>
  <c r="BI23" i="1" s="1"/>
  <c r="BK24" i="1"/>
  <c r="Z23" i="1"/>
  <c r="Y23" i="1" s="1"/>
  <c r="AA24" i="1"/>
  <c r="B23" i="1"/>
  <c r="A23" i="1" s="1"/>
  <c r="C24" i="1"/>
  <c r="AL23" i="1"/>
  <c r="AK23" i="1"/>
  <c r="AM24" i="1"/>
  <c r="N23" i="1"/>
  <c r="O24" i="1"/>
  <c r="AF23" i="1"/>
  <c r="AE23" i="1" s="1"/>
  <c r="AG24" i="1"/>
  <c r="AP22" i="1"/>
  <c r="AO22" i="1"/>
  <c r="R22" i="1"/>
  <c r="M22" i="1"/>
  <c r="Q22" i="1" s="1"/>
  <c r="AX23" i="1"/>
  <c r="AW23" i="1" s="1"/>
  <c r="AY24" i="1"/>
  <c r="T23" i="1"/>
  <c r="S23" i="1" s="1"/>
  <c r="U24" i="1"/>
  <c r="BD22" i="1"/>
  <c r="BC22" i="1" s="1"/>
  <c r="BE23" i="1"/>
  <c r="AR23" i="1"/>
  <c r="AQ23" i="1" s="1"/>
  <c r="AS24" i="1"/>
  <c r="L21" i="1"/>
  <c r="K21" i="1"/>
  <c r="BH21" i="1"/>
  <c r="BG21" i="1"/>
  <c r="AV22" i="1"/>
  <c r="AU22" i="1"/>
  <c r="BQ24" i="1"/>
  <c r="BP23" i="1"/>
  <c r="BO23" i="1" s="1"/>
  <c r="H22" i="1"/>
  <c r="G22" i="1" s="1"/>
  <c r="I23" i="1"/>
  <c r="AD22" i="1"/>
  <c r="AC22" i="1"/>
  <c r="X22" i="1"/>
  <c r="W22" i="1"/>
  <c r="BB23" i="1" l="1"/>
  <c r="BA23" i="1"/>
  <c r="BS23" i="1"/>
  <c r="BT23" i="1"/>
  <c r="W23" i="1"/>
  <c r="X23" i="1"/>
  <c r="AJ23" i="1"/>
  <c r="AI23" i="1"/>
  <c r="N24" i="1"/>
  <c r="O25" i="1"/>
  <c r="BH22" i="1"/>
  <c r="BG22" i="1"/>
  <c r="R23" i="1"/>
  <c r="M23" i="1"/>
  <c r="Q23" i="1" s="1"/>
  <c r="Z24" i="1"/>
  <c r="Y24" i="1" s="1"/>
  <c r="AA25" i="1"/>
  <c r="L22" i="1"/>
  <c r="K22" i="1"/>
  <c r="I24" i="1"/>
  <c r="H23" i="1"/>
  <c r="G23" i="1"/>
  <c r="AL24" i="1"/>
  <c r="AK24" i="1" s="1"/>
  <c r="AM25" i="1"/>
  <c r="U25" i="1"/>
  <c r="T24" i="1"/>
  <c r="S24" i="1"/>
  <c r="AP23" i="1"/>
  <c r="AO23" i="1"/>
  <c r="BN23" i="1"/>
  <c r="BM23" i="1"/>
  <c r="BE24" i="1"/>
  <c r="BD23" i="1"/>
  <c r="BC23" i="1" s="1"/>
  <c r="BJ24" i="1"/>
  <c r="BI24" i="1" s="1"/>
  <c r="BK25" i="1"/>
  <c r="AV23" i="1"/>
  <c r="AU23" i="1"/>
  <c r="B24" i="1"/>
  <c r="A24" i="1" s="1"/>
  <c r="C25" i="1"/>
  <c r="BP24" i="1"/>
  <c r="BO24" i="1" s="1"/>
  <c r="BQ25" i="1"/>
  <c r="AR24" i="1"/>
  <c r="AQ24" i="1" s="1"/>
  <c r="AS25" i="1"/>
  <c r="AF24" i="1"/>
  <c r="AE24" i="1" s="1"/>
  <c r="AG25" i="1"/>
  <c r="F23" i="1"/>
  <c r="E23" i="1"/>
  <c r="AD23" i="1"/>
  <c r="AC23" i="1"/>
  <c r="AX24" i="1"/>
  <c r="AW24" i="1" s="1"/>
  <c r="AY25" i="1"/>
  <c r="AP24" i="1" l="1"/>
  <c r="AO24" i="1"/>
  <c r="AU24" i="1"/>
  <c r="AV24" i="1"/>
  <c r="AJ24" i="1"/>
  <c r="AI24" i="1"/>
  <c r="AL25" i="1"/>
  <c r="AK25" i="1" s="1"/>
  <c r="AM26" i="1"/>
  <c r="L23" i="1"/>
  <c r="K23" i="1"/>
  <c r="BP25" i="1"/>
  <c r="BO25" i="1" s="1"/>
  <c r="BQ26" i="1"/>
  <c r="BJ25" i="1"/>
  <c r="BI25" i="1" s="1"/>
  <c r="BK26" i="1"/>
  <c r="AG26" i="1"/>
  <c r="AF25" i="1"/>
  <c r="AE25" i="1" s="1"/>
  <c r="X24" i="1"/>
  <c r="W24" i="1"/>
  <c r="I25" i="1"/>
  <c r="H24" i="1"/>
  <c r="G24" i="1" s="1"/>
  <c r="BT24" i="1"/>
  <c r="BS24" i="1"/>
  <c r="AX25" i="1"/>
  <c r="AW25" i="1" s="1"/>
  <c r="AY26" i="1"/>
  <c r="B25" i="1"/>
  <c r="A25" i="1" s="1"/>
  <c r="C26" i="1"/>
  <c r="AD24" i="1"/>
  <c r="AC24" i="1"/>
  <c r="BB24" i="1"/>
  <c r="BA24" i="1"/>
  <c r="F24" i="1"/>
  <c r="E24" i="1"/>
  <c r="BH23" i="1"/>
  <c r="BG23" i="1"/>
  <c r="U26" i="1"/>
  <c r="T25" i="1"/>
  <c r="S25" i="1" s="1"/>
  <c r="N25" i="1"/>
  <c r="O26" i="1"/>
  <c r="AR25" i="1"/>
  <c r="AQ25" i="1" s="1"/>
  <c r="AS26" i="1"/>
  <c r="BN24" i="1"/>
  <c r="BM24" i="1"/>
  <c r="BD24" i="1"/>
  <c r="BC24" i="1" s="1"/>
  <c r="BE25" i="1"/>
  <c r="Z25" i="1"/>
  <c r="Y25" i="1"/>
  <c r="AA26" i="1"/>
  <c r="R24" i="1"/>
  <c r="M24" i="1"/>
  <c r="Q24" i="1" s="1"/>
  <c r="L24" i="1" l="1"/>
  <c r="K24" i="1"/>
  <c r="BN25" i="1"/>
  <c r="BM25" i="1"/>
  <c r="B26" i="1"/>
  <c r="C27" i="1"/>
  <c r="A26" i="1"/>
  <c r="BJ26" i="1"/>
  <c r="BI26" i="1" s="1"/>
  <c r="BK27" i="1"/>
  <c r="AP25" i="1"/>
  <c r="AO25" i="1"/>
  <c r="I26" i="1"/>
  <c r="H25" i="1"/>
  <c r="G25" i="1" s="1"/>
  <c r="AD25" i="1"/>
  <c r="AC25" i="1"/>
  <c r="BH24" i="1"/>
  <c r="BG24" i="1"/>
  <c r="N26" i="1"/>
  <c r="O27" i="1"/>
  <c r="AX26" i="1"/>
  <c r="AW26" i="1" s="1"/>
  <c r="AY27" i="1"/>
  <c r="BS25" i="1"/>
  <c r="BT25" i="1"/>
  <c r="R25" i="1"/>
  <c r="M25" i="1"/>
  <c r="Q25" i="1" s="1"/>
  <c r="BB25" i="1"/>
  <c r="BA25" i="1"/>
  <c r="BQ27" i="1"/>
  <c r="BP26" i="1"/>
  <c r="BO26" i="1" s="1"/>
  <c r="AV25" i="1"/>
  <c r="AU25" i="1"/>
  <c r="BE26" i="1"/>
  <c r="BD25" i="1"/>
  <c r="BC25" i="1" s="1"/>
  <c r="X25" i="1"/>
  <c r="W25" i="1"/>
  <c r="AG27" i="1"/>
  <c r="AF26" i="1"/>
  <c r="AE26" i="1" s="1"/>
  <c r="T26" i="1"/>
  <c r="S26" i="1" s="1"/>
  <c r="U27" i="1"/>
  <c r="AJ25" i="1"/>
  <c r="AI25" i="1"/>
  <c r="Z26" i="1"/>
  <c r="Y26" i="1" s="1"/>
  <c r="AA27" i="1"/>
  <c r="AR26" i="1"/>
  <c r="AQ26" i="1" s="1"/>
  <c r="AS27" i="1"/>
  <c r="F25" i="1"/>
  <c r="E25" i="1"/>
  <c r="AL26" i="1"/>
  <c r="AK26" i="1" s="1"/>
  <c r="AM27" i="1"/>
  <c r="AJ26" i="1" l="1"/>
  <c r="AI26" i="1"/>
  <c r="BT26" i="1"/>
  <c r="BS26" i="1"/>
  <c r="L25" i="1"/>
  <c r="K25" i="1"/>
  <c r="BN26" i="1"/>
  <c r="BM26" i="1"/>
  <c r="AP26" i="1"/>
  <c r="AO26" i="1"/>
  <c r="AV26" i="1"/>
  <c r="AU26" i="1"/>
  <c r="BQ28" i="1"/>
  <c r="BP27" i="1"/>
  <c r="BO27" i="1"/>
  <c r="BB26" i="1"/>
  <c r="BA26" i="1"/>
  <c r="F26" i="1"/>
  <c r="E26" i="1"/>
  <c r="X26" i="1"/>
  <c r="W26" i="1"/>
  <c r="BH25" i="1"/>
  <c r="BG25" i="1"/>
  <c r="B27" i="1"/>
  <c r="A27" i="1" s="1"/>
  <c r="C28" i="1"/>
  <c r="AY28" i="1"/>
  <c r="AX27" i="1"/>
  <c r="AW27" i="1" s="1"/>
  <c r="AS28" i="1"/>
  <c r="AR27" i="1"/>
  <c r="AQ27" i="1"/>
  <c r="T27" i="1"/>
  <c r="S27" i="1" s="1"/>
  <c r="U28" i="1"/>
  <c r="O28" i="1"/>
  <c r="N27" i="1"/>
  <c r="H26" i="1"/>
  <c r="G26" i="1" s="1"/>
  <c r="I27" i="1"/>
  <c r="BE27" i="1"/>
  <c r="BD26" i="1"/>
  <c r="BC26" i="1" s="1"/>
  <c r="R26" i="1"/>
  <c r="M26" i="1"/>
  <c r="Q26" i="1" s="1"/>
  <c r="Z27" i="1"/>
  <c r="Y27" i="1" s="1"/>
  <c r="AA28" i="1"/>
  <c r="AM28" i="1"/>
  <c r="AL27" i="1"/>
  <c r="AK27" i="1" s="1"/>
  <c r="AD26" i="1"/>
  <c r="AC26" i="1"/>
  <c r="BK28" i="1"/>
  <c r="BJ27" i="1"/>
  <c r="BI27" i="1" s="1"/>
  <c r="AF27" i="1"/>
  <c r="AE27" i="1" s="1"/>
  <c r="AG28" i="1"/>
  <c r="F27" i="1" l="1"/>
  <c r="E27" i="1"/>
  <c r="AA29" i="1"/>
  <c r="Z28" i="1"/>
  <c r="Y28" i="1" s="1"/>
  <c r="I28" i="1"/>
  <c r="H27" i="1"/>
  <c r="G27" i="1"/>
  <c r="BT27" i="1"/>
  <c r="BS27" i="1"/>
  <c r="BN27" i="1"/>
  <c r="BM27" i="1"/>
  <c r="BJ28" i="1"/>
  <c r="BI28" i="1" s="1"/>
  <c r="BK29" i="1"/>
  <c r="AR28" i="1"/>
  <c r="AQ28" i="1" s="1"/>
  <c r="AS29" i="1"/>
  <c r="R27" i="1"/>
  <c r="M27" i="1"/>
  <c r="Q27" i="1" s="1"/>
  <c r="BB27" i="1"/>
  <c r="BA27" i="1"/>
  <c r="BP28" i="1"/>
  <c r="BO28" i="1" s="1"/>
  <c r="BQ29" i="1"/>
  <c r="K26" i="1"/>
  <c r="L26" i="1"/>
  <c r="O29" i="1"/>
  <c r="N28" i="1"/>
  <c r="AV27" i="1"/>
  <c r="AU27" i="1"/>
  <c r="AG29" i="1"/>
  <c r="AF28" i="1"/>
  <c r="AE28" i="1" s="1"/>
  <c r="AP27" i="1"/>
  <c r="AO27" i="1"/>
  <c r="BH26" i="1"/>
  <c r="BG26" i="1"/>
  <c r="W27" i="1"/>
  <c r="X27" i="1"/>
  <c r="AY29" i="1"/>
  <c r="AX28" i="1"/>
  <c r="AW28" i="1" s="1"/>
  <c r="AD27" i="1"/>
  <c r="AC27" i="1"/>
  <c r="AJ27" i="1"/>
  <c r="AI27" i="1"/>
  <c r="T28" i="1"/>
  <c r="S28" i="1" s="1"/>
  <c r="U29" i="1"/>
  <c r="B28" i="1"/>
  <c r="A28" i="1" s="1"/>
  <c r="C29" i="1"/>
  <c r="AL28" i="1"/>
  <c r="AM29" i="1"/>
  <c r="AK28" i="1"/>
  <c r="BE28" i="1"/>
  <c r="BD27" i="1"/>
  <c r="BC27" i="1" s="1"/>
  <c r="X28" i="1" l="1"/>
  <c r="W28" i="1"/>
  <c r="AU28" i="1"/>
  <c r="AV28" i="1"/>
  <c r="L27" i="1"/>
  <c r="K27" i="1"/>
  <c r="AL29" i="1"/>
  <c r="AK29" i="1" s="1"/>
  <c r="AM30" i="1"/>
  <c r="BN28" i="1"/>
  <c r="BM28" i="1"/>
  <c r="BJ29" i="1"/>
  <c r="BK30" i="1"/>
  <c r="BI29" i="1"/>
  <c r="I29" i="1"/>
  <c r="H28" i="1"/>
  <c r="G28" i="1" s="1"/>
  <c r="F28" i="1"/>
  <c r="E28" i="1"/>
  <c r="M28" i="1"/>
  <c r="Q28" i="1" s="1"/>
  <c r="R28" i="1"/>
  <c r="AJ28" i="1"/>
  <c r="AI28" i="1"/>
  <c r="B29" i="1"/>
  <c r="A29" i="1" s="1"/>
  <c r="C30" i="1"/>
  <c r="N29" i="1"/>
  <c r="O30" i="1"/>
  <c r="AD28" i="1"/>
  <c r="AC28" i="1"/>
  <c r="AO28" i="1"/>
  <c r="AP28" i="1"/>
  <c r="AA30" i="1"/>
  <c r="Z29" i="1"/>
  <c r="Y29" i="1" s="1"/>
  <c r="BP29" i="1"/>
  <c r="BO29" i="1" s="1"/>
  <c r="BQ30" i="1"/>
  <c r="BH27" i="1"/>
  <c r="BG27" i="1"/>
  <c r="T29" i="1"/>
  <c r="S29" i="1"/>
  <c r="U30" i="1"/>
  <c r="BB28" i="1"/>
  <c r="BA28" i="1"/>
  <c r="BE29" i="1"/>
  <c r="BD28" i="1"/>
  <c r="BC28" i="1" s="1"/>
  <c r="AY30" i="1"/>
  <c r="AX29" i="1"/>
  <c r="AW29" i="1"/>
  <c r="AF29" i="1"/>
  <c r="AE29" i="1" s="1"/>
  <c r="AG30" i="1"/>
  <c r="BS28" i="1"/>
  <c r="BT28" i="1"/>
  <c r="AR29" i="1"/>
  <c r="AQ29" i="1" s="1"/>
  <c r="AS30" i="1"/>
  <c r="F29" i="1" l="1"/>
  <c r="E29" i="1"/>
  <c r="L28" i="1"/>
  <c r="K28" i="1"/>
  <c r="BH28" i="1"/>
  <c r="BG28" i="1"/>
  <c r="AL30" i="1"/>
  <c r="AK30" i="1" s="1"/>
  <c r="AM31" i="1"/>
  <c r="I30" i="1"/>
  <c r="H29" i="1"/>
  <c r="G29" i="1" s="1"/>
  <c r="AG31" i="1"/>
  <c r="AF30" i="1"/>
  <c r="AE30" i="1" s="1"/>
  <c r="BE30" i="1"/>
  <c r="BD29" i="1"/>
  <c r="BC29" i="1" s="1"/>
  <c r="BP30" i="1"/>
  <c r="BO30" i="1" s="1"/>
  <c r="BQ31" i="1"/>
  <c r="BN29" i="1"/>
  <c r="BM29" i="1"/>
  <c r="BS29" i="1"/>
  <c r="BT29" i="1"/>
  <c r="BJ30" i="1"/>
  <c r="BI30" i="1" s="1"/>
  <c r="BK31" i="1"/>
  <c r="AJ29" i="1"/>
  <c r="AI29" i="1"/>
  <c r="N30" i="1"/>
  <c r="O31" i="1"/>
  <c r="AU29" i="1"/>
  <c r="AV29" i="1"/>
  <c r="BB29" i="1"/>
  <c r="BA29" i="1"/>
  <c r="T30" i="1"/>
  <c r="S30" i="1" s="1"/>
  <c r="U31" i="1"/>
  <c r="AD29" i="1"/>
  <c r="AC29" i="1"/>
  <c r="R29" i="1"/>
  <c r="M29" i="1"/>
  <c r="Q29" i="1" s="1"/>
  <c r="AR30" i="1"/>
  <c r="AQ30" i="1" s="1"/>
  <c r="AS31" i="1"/>
  <c r="X29" i="1"/>
  <c r="W29" i="1"/>
  <c r="C31" i="1"/>
  <c r="B30" i="1"/>
  <c r="A30" i="1" s="1"/>
  <c r="AY31" i="1"/>
  <c r="AX30" i="1"/>
  <c r="AW30" i="1" s="1"/>
  <c r="AA31" i="1"/>
  <c r="Z30" i="1"/>
  <c r="Y30" i="1" s="1"/>
  <c r="AP29" i="1"/>
  <c r="AO29" i="1"/>
  <c r="AD30" i="1" l="1"/>
  <c r="AC30" i="1"/>
  <c r="X30" i="1"/>
  <c r="W30" i="1"/>
  <c r="AU30" i="1"/>
  <c r="AV30" i="1"/>
  <c r="BN30" i="1"/>
  <c r="BM30" i="1"/>
  <c r="N31" i="1"/>
  <c r="O32" i="1"/>
  <c r="BD30" i="1"/>
  <c r="BC30" i="1"/>
  <c r="BE31" i="1"/>
  <c r="AL31" i="1"/>
  <c r="AK31" i="1" s="1"/>
  <c r="AM32" i="1"/>
  <c r="AA32" i="1"/>
  <c r="Z31" i="1"/>
  <c r="Y31" i="1" s="1"/>
  <c r="S31" i="1"/>
  <c r="T31" i="1"/>
  <c r="U32" i="1"/>
  <c r="R30" i="1"/>
  <c r="M30" i="1"/>
  <c r="Q30" i="1" s="1"/>
  <c r="BB30" i="1"/>
  <c r="BA30" i="1"/>
  <c r="AR31" i="1"/>
  <c r="AQ31" i="1" s="1"/>
  <c r="AS32" i="1"/>
  <c r="AI30" i="1"/>
  <c r="AJ30" i="1"/>
  <c r="BP31" i="1"/>
  <c r="BO31" i="1" s="1"/>
  <c r="BQ32" i="1"/>
  <c r="AF31" i="1"/>
  <c r="AG32" i="1"/>
  <c r="AE31" i="1"/>
  <c r="AY32" i="1"/>
  <c r="AX31" i="1"/>
  <c r="AW31" i="1" s="1"/>
  <c r="BK32" i="1"/>
  <c r="BJ31" i="1"/>
  <c r="BI31" i="1" s="1"/>
  <c r="F30" i="1"/>
  <c r="E30" i="1"/>
  <c r="BT30" i="1"/>
  <c r="BS30" i="1"/>
  <c r="H30" i="1"/>
  <c r="G30" i="1" s="1"/>
  <c r="I31" i="1"/>
  <c r="BH29" i="1"/>
  <c r="BG29" i="1"/>
  <c r="L29" i="1"/>
  <c r="K29" i="1"/>
  <c r="C32" i="1"/>
  <c r="B31" i="1"/>
  <c r="A31" i="1" s="1"/>
  <c r="AP30" i="1"/>
  <c r="AO30" i="1"/>
  <c r="K30" i="1" l="1"/>
  <c r="L30" i="1"/>
  <c r="F31" i="1"/>
  <c r="E31" i="1"/>
  <c r="C33" i="1"/>
  <c r="B32" i="1"/>
  <c r="A32" i="1" s="1"/>
  <c r="AM33" i="1"/>
  <c r="AL32" i="1"/>
  <c r="AK32" i="1" s="1"/>
  <c r="AY33" i="1"/>
  <c r="AX32" i="1"/>
  <c r="AW32" i="1" s="1"/>
  <c r="S32" i="1"/>
  <c r="T32" i="1"/>
  <c r="U33" i="1"/>
  <c r="BB31" i="1"/>
  <c r="BA31" i="1"/>
  <c r="AI31" i="1"/>
  <c r="AJ31" i="1"/>
  <c r="AR32" i="1"/>
  <c r="AQ32" i="1" s="1"/>
  <c r="AS33" i="1"/>
  <c r="BD31" i="1"/>
  <c r="BC31" i="1" s="1"/>
  <c r="BE32" i="1"/>
  <c r="AF32" i="1"/>
  <c r="AE32" i="1"/>
  <c r="AG33" i="1"/>
  <c r="X31" i="1"/>
  <c r="W31" i="1"/>
  <c r="BG30" i="1"/>
  <c r="BH30" i="1"/>
  <c r="BT31" i="1"/>
  <c r="BS31" i="1"/>
  <c r="BN31" i="1"/>
  <c r="BM31" i="1"/>
  <c r="AV31" i="1"/>
  <c r="AU31" i="1"/>
  <c r="AD31" i="1"/>
  <c r="AC31" i="1"/>
  <c r="AP31" i="1"/>
  <c r="AO31" i="1"/>
  <c r="H31" i="1"/>
  <c r="G31" i="1" s="1"/>
  <c r="I32" i="1"/>
  <c r="BP32" i="1"/>
  <c r="BO32" i="1" s="1"/>
  <c r="BQ33" i="1"/>
  <c r="O33" i="1"/>
  <c r="N32" i="1"/>
  <c r="BK33" i="1"/>
  <c r="BJ32" i="1"/>
  <c r="BI32" i="1" s="1"/>
  <c r="AA33" i="1"/>
  <c r="Z32" i="1"/>
  <c r="Y32" i="1"/>
  <c r="R31" i="1"/>
  <c r="M31" i="1"/>
  <c r="Q31" i="1" s="1"/>
  <c r="AP32" i="1" l="1"/>
  <c r="AO32" i="1"/>
  <c r="BG31" i="1"/>
  <c r="BH31" i="1"/>
  <c r="F32" i="1"/>
  <c r="E32" i="1"/>
  <c r="AV32" i="1"/>
  <c r="AU32" i="1"/>
  <c r="BT32" i="1"/>
  <c r="BS32" i="1"/>
  <c r="BD32" i="1"/>
  <c r="BC32" i="1" s="1"/>
  <c r="BE33" i="1"/>
  <c r="S33" i="1"/>
  <c r="T33" i="1"/>
  <c r="U34" i="1"/>
  <c r="AM34" i="1"/>
  <c r="AL33" i="1"/>
  <c r="AK33" i="1" s="1"/>
  <c r="AA34" i="1"/>
  <c r="Z33" i="1"/>
  <c r="Y33" i="1" s="1"/>
  <c r="AR33" i="1"/>
  <c r="AQ33" i="1" s="1"/>
  <c r="AS34" i="1"/>
  <c r="H32" i="1"/>
  <c r="G32" i="1" s="1"/>
  <c r="I33" i="1"/>
  <c r="AG34" i="1"/>
  <c r="AF33" i="1"/>
  <c r="AE33" i="1" s="1"/>
  <c r="BB32" i="1"/>
  <c r="BA32" i="1"/>
  <c r="C34" i="1"/>
  <c r="B33" i="1"/>
  <c r="A33" i="1"/>
  <c r="AD32" i="1"/>
  <c r="AC32" i="1"/>
  <c r="BP33" i="1"/>
  <c r="BO33" i="1" s="1"/>
  <c r="BQ34" i="1"/>
  <c r="BK34" i="1"/>
  <c r="BJ33" i="1"/>
  <c r="BI33" i="1" s="1"/>
  <c r="AI32" i="1"/>
  <c r="AJ32" i="1"/>
  <c r="K31" i="1"/>
  <c r="L31" i="1"/>
  <c r="R32" i="1"/>
  <c r="M32" i="1"/>
  <c r="Q32" i="1" s="1"/>
  <c r="AY34" i="1"/>
  <c r="AX33" i="1"/>
  <c r="AW33" i="1" s="1"/>
  <c r="BN32" i="1"/>
  <c r="BM32" i="1"/>
  <c r="X32" i="1"/>
  <c r="W32" i="1"/>
  <c r="O34" i="1"/>
  <c r="N33" i="1"/>
  <c r="AV33" i="1" l="1"/>
  <c r="AU33" i="1"/>
  <c r="AI33" i="1"/>
  <c r="AJ33" i="1"/>
  <c r="BT33" i="1"/>
  <c r="BS33" i="1"/>
  <c r="S34" i="1"/>
  <c r="U35" i="1"/>
  <c r="T34" i="1"/>
  <c r="AD33" i="1"/>
  <c r="AC33" i="1"/>
  <c r="X33" i="1"/>
  <c r="W33" i="1"/>
  <c r="BB33" i="1"/>
  <c r="BA33" i="1"/>
  <c r="AG35" i="1"/>
  <c r="AF34" i="1"/>
  <c r="AE34" i="1"/>
  <c r="BE34" i="1"/>
  <c r="BD33" i="1"/>
  <c r="BC33" i="1" s="1"/>
  <c r="BN33" i="1"/>
  <c r="BM33" i="1"/>
  <c r="F33" i="1"/>
  <c r="E33" i="1"/>
  <c r="H33" i="1"/>
  <c r="G33" i="1" s="1"/>
  <c r="I34" i="1"/>
  <c r="Z34" i="1"/>
  <c r="Y34" i="1" s="1"/>
  <c r="AA35" i="1"/>
  <c r="BG32" i="1"/>
  <c r="BH32" i="1"/>
  <c r="R33" i="1"/>
  <c r="M33" i="1"/>
  <c r="Q33" i="1" s="1"/>
  <c r="AX34" i="1"/>
  <c r="AW34" i="1" s="1"/>
  <c r="AY35" i="1"/>
  <c r="K32" i="1"/>
  <c r="L32" i="1"/>
  <c r="AP33" i="1"/>
  <c r="AO33" i="1"/>
  <c r="O35" i="1"/>
  <c r="N34" i="1"/>
  <c r="BK35" i="1"/>
  <c r="BJ34" i="1"/>
  <c r="BI34" i="1" s="1"/>
  <c r="C35" i="1"/>
  <c r="B34" i="1"/>
  <c r="A34" i="1" s="1"/>
  <c r="BQ35" i="1"/>
  <c r="BP34" i="1"/>
  <c r="BO34" i="1" s="1"/>
  <c r="AS35" i="1"/>
  <c r="AR34" i="1"/>
  <c r="AQ34" i="1" s="1"/>
  <c r="AM35" i="1"/>
  <c r="AL34" i="1"/>
  <c r="AK34" i="1"/>
  <c r="AV34" i="1" l="1"/>
  <c r="AU34" i="1"/>
  <c r="BT34" i="1"/>
  <c r="BS34" i="1"/>
  <c r="K33" i="1"/>
  <c r="L33" i="1"/>
  <c r="B35" i="1"/>
  <c r="A35" i="1" s="1"/>
  <c r="C36" i="1"/>
  <c r="AR35" i="1"/>
  <c r="AQ35" i="1" s="1"/>
  <c r="AS36" i="1"/>
  <c r="BN34" i="1"/>
  <c r="BM34" i="1"/>
  <c r="AA36" i="1"/>
  <c r="Z35" i="1"/>
  <c r="Y35" i="1" s="1"/>
  <c r="X34" i="1"/>
  <c r="W34" i="1"/>
  <c r="AX35" i="1"/>
  <c r="AW35" i="1" s="1"/>
  <c r="AD34" i="1"/>
  <c r="AC34" i="1"/>
  <c r="BB34" i="1"/>
  <c r="BA34" i="1"/>
  <c r="BG33" i="1"/>
  <c r="BH33" i="1"/>
  <c r="BJ35" i="1"/>
  <c r="BI35" i="1" s="1"/>
  <c r="BQ36" i="1"/>
  <c r="BP35" i="1"/>
  <c r="BO35" i="1"/>
  <c r="R34" i="1"/>
  <c r="M34" i="1"/>
  <c r="Q34" i="1" s="1"/>
  <c r="H34" i="1"/>
  <c r="G34" i="1" s="1"/>
  <c r="T35" i="1"/>
  <c r="S35" i="1" s="1"/>
  <c r="AP34" i="1"/>
  <c r="AO34" i="1"/>
  <c r="O36" i="1"/>
  <c r="N36" i="1" s="1"/>
  <c r="N35" i="1"/>
  <c r="BE35" i="1"/>
  <c r="BD34" i="1"/>
  <c r="BC34" i="1" s="1"/>
  <c r="F34" i="1"/>
  <c r="E34" i="1"/>
  <c r="AI34" i="1"/>
  <c r="AJ34" i="1"/>
  <c r="AF35" i="1"/>
  <c r="AE35" i="1" s="1"/>
  <c r="AL35" i="1"/>
  <c r="AK35" i="1" s="1"/>
  <c r="AM36" i="1"/>
  <c r="BB35" i="1" l="1"/>
  <c r="BB37" i="1" s="1"/>
  <c r="BA35" i="1"/>
  <c r="BA37" i="1" s="1"/>
  <c r="K34" i="1"/>
  <c r="K37" i="1" s="1"/>
  <c r="L34" i="1"/>
  <c r="L37" i="1" s="1"/>
  <c r="F35" i="1"/>
  <c r="E35" i="1"/>
  <c r="AD35" i="1"/>
  <c r="AC35" i="1"/>
  <c r="BT35" i="1"/>
  <c r="BS35" i="1"/>
  <c r="X35" i="1"/>
  <c r="X37" i="1" s="1"/>
  <c r="W35" i="1"/>
  <c r="W37" i="1" s="1"/>
  <c r="BP36" i="1"/>
  <c r="BO36" i="1"/>
  <c r="BG34" i="1"/>
  <c r="BH34" i="1"/>
  <c r="BM35" i="1"/>
  <c r="BM37" i="1" s="1"/>
  <c r="BN35" i="1"/>
  <c r="BN37" i="1" s="1"/>
  <c r="AL36" i="1"/>
  <c r="AK36" i="1"/>
  <c r="AR36" i="1"/>
  <c r="AQ36" i="1" s="1"/>
  <c r="Z36" i="1"/>
  <c r="Y36" i="1" s="1"/>
  <c r="AJ35" i="1"/>
  <c r="AJ37" i="1" s="1"/>
  <c r="AI35" i="1"/>
  <c r="AI37" i="1" s="1"/>
  <c r="BE36" i="1"/>
  <c r="BD35" i="1"/>
  <c r="BC35" i="1"/>
  <c r="AV35" i="1"/>
  <c r="AU35" i="1"/>
  <c r="AO35" i="1"/>
  <c r="AP35" i="1"/>
  <c r="M35" i="1"/>
  <c r="Q35" i="1" s="1"/>
  <c r="R35" i="1"/>
  <c r="M36" i="1"/>
  <c r="Q36" i="1" s="1"/>
  <c r="R36" i="1"/>
  <c r="A36" i="1"/>
  <c r="B36" i="1"/>
  <c r="R37" i="1" l="1"/>
  <c r="BN38" i="1"/>
  <c r="I51" i="1" s="1"/>
  <c r="L51" i="1" s="1"/>
  <c r="Q37" i="1"/>
  <c r="L38" i="1"/>
  <c r="I42" i="1" s="1"/>
  <c r="L42" i="1" s="1"/>
  <c r="AV36" i="1"/>
  <c r="AV37" i="1" s="1"/>
  <c r="AU36" i="1"/>
  <c r="AU37" i="1" s="1"/>
  <c r="AC36" i="1"/>
  <c r="AC37" i="1" s="1"/>
  <c r="AD36" i="1"/>
  <c r="AD37" i="1" s="1"/>
  <c r="F36" i="1"/>
  <c r="F37" i="1" s="1"/>
  <c r="E36" i="1"/>
  <c r="E37" i="1" s="1"/>
  <c r="BS36" i="1"/>
  <c r="BS37" i="1" s="1"/>
  <c r="BT36" i="1"/>
  <c r="BT37" i="1" s="1"/>
  <c r="BH35" i="1"/>
  <c r="BG35" i="1"/>
  <c r="AP36" i="1"/>
  <c r="AP37" i="1" s="1"/>
  <c r="AO36" i="1"/>
  <c r="AO37" i="1" s="1"/>
  <c r="X38" i="1"/>
  <c r="I44" i="1" s="1"/>
  <c r="L44" i="1" s="1"/>
  <c r="BD36" i="1"/>
  <c r="BC36" i="1"/>
  <c r="AJ38" i="1"/>
  <c r="I46" i="1" s="1"/>
  <c r="L46" i="1" s="1"/>
  <c r="BB38" i="1"/>
  <c r="I49" i="1" s="1"/>
  <c r="L49" i="1" s="1"/>
  <c r="R38" i="1" l="1"/>
  <c r="I43" i="1" s="1"/>
  <c r="L43" i="1" s="1"/>
  <c r="AP38" i="1"/>
  <c r="I47" i="1" s="1"/>
  <c r="L47" i="1" s="1"/>
  <c r="BT38" i="1"/>
  <c r="I52" i="1" s="1"/>
  <c r="L52" i="1" s="1"/>
  <c r="F38" i="1"/>
  <c r="I41" i="1" s="1"/>
  <c r="BH36" i="1"/>
  <c r="BH37" i="1" s="1"/>
  <c r="BG36" i="1"/>
  <c r="BG37" i="1" s="1"/>
  <c r="AD38" i="1"/>
  <c r="I45" i="1" s="1"/>
  <c r="L45" i="1" s="1"/>
  <c r="AV38" i="1"/>
  <c r="I48" i="1" s="1"/>
  <c r="L48" i="1" s="1"/>
  <c r="BH38" i="1" l="1"/>
  <c r="I50" i="1" s="1"/>
  <c r="L50" i="1" s="1"/>
  <c r="L41" i="1"/>
  <c r="L53" i="1" l="1"/>
  <c r="I53" i="1"/>
</calcChain>
</file>

<file path=xl/sharedStrings.xml><?xml version="1.0" encoding="utf-8"?>
<sst xmlns="http://schemas.openxmlformats.org/spreadsheetml/2006/main" count="73" uniqueCount="35">
  <si>
    <t>VACANCES SCOLAIRES</t>
  </si>
  <si>
    <t>LIGNE 1</t>
  </si>
  <si>
    <t>Mois de</t>
  </si>
  <si>
    <t xml:space="preserve">Mois de </t>
  </si>
  <si>
    <t>TOTAL</t>
  </si>
  <si>
    <t>Convention</t>
  </si>
  <si>
    <t>Hors Convention</t>
  </si>
  <si>
    <t>Du 1er janvier  31 décembre  2020</t>
  </si>
  <si>
    <t>Rappel En période scolaire</t>
  </si>
  <si>
    <t>BLO &gt; HUN</t>
  </si>
  <si>
    <t>HUN &gt; BLO</t>
  </si>
  <si>
    <t>Total</t>
  </si>
  <si>
    <t>L M J V</t>
  </si>
  <si>
    <t>Mercredi</t>
  </si>
  <si>
    <t>Samedi</t>
  </si>
  <si>
    <t>Rappel En VACANCES scolaires</t>
  </si>
  <si>
    <t>Lundi à Vendredi</t>
  </si>
  <si>
    <t>Jour fériés en France</t>
  </si>
  <si>
    <t>Jour de l'an</t>
  </si>
  <si>
    <t>Vendredi Saint</t>
  </si>
  <si>
    <t>Lundi de Pâques</t>
  </si>
  <si>
    <t>Fête du Travail</t>
  </si>
  <si>
    <t>Armistice 39/45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</si>
  <si>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</si>
  <si>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</si>
  <si>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</si>
  <si>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</si>
  <si>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</si>
  <si>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</si>
  <si>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</si>
  <si>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Saint-Etienne</t>
  </si>
  <si>
    <t>Jours fériés communs Suisse</t>
  </si>
  <si>
    <t>Zone_B_2020</t>
  </si>
  <si>
    <t>Zone_B_2021</t>
  </si>
  <si>
    <t>Jfériés Alsace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</si>
</sst>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"/>
    <numFmt numFmtId="166" formatCode="dd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1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1"/>
      <name val="Calibri"/>
      <family val="2"/>
      <scheme val="minor"/>
    </font>
    <font>
      <b/>
      <sz val="22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theme="4" tint="-0.2499465926084170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59999389629810485"/>
        <bgColor indexed="64"/>
      </patternFill>
    </fill>
    <fill>
      <gradientFill degree="90">
        <stop position="0">
          <color theme="4" tint="0.40000610370189521"/>
        </stop>
        <stop position="1">
          <color theme="4" tint="0.80001220740379042"/>
        </stop>
      </gradient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04">
    <xf numFmtId="0" fontId="0" fillId="0" borderId="0" xfId="0"/>
    <xf numFmtId="0" fontId="0" fillId="0" borderId="0" xfId="0" applyAlignment="1" applyProtection="1">
      <alignment vertical="center"/>
      <protection hidden="1"/>
    </xf>
    <xf numFmtId="0" fontId="0" fillId="2" borderId="0" xfId="0" applyFill="1" applyAlignment="1" applyProtection="1">
      <alignment vertical="center"/>
      <protection hidden="1"/>
    </xf>
    <xf numFmtId="0" fontId="0" fillId="2" borderId="0" xfId="0" applyFill="1" applyAlignment="1" applyProtection="1">
      <alignment horizontal="center" vertical="center"/>
      <protection hidden="1"/>
    </xf>
    <xf numFmtId="1" fontId="0" fillId="2" borderId="0" xfId="0" applyNumberFormat="1" applyFill="1" applyAlignment="1" applyProtection="1">
      <alignment vertical="center"/>
      <protection hidden="1"/>
    </xf>
    <xf numFmtId="0" fontId="2" fillId="0" borderId="0" xfId="0" applyFont="1" applyAlignment="1" applyProtection="1">
      <alignment vertical="center"/>
      <protection hidden="1"/>
    </xf>
    <xf numFmtId="1" fontId="2" fillId="0" borderId="0" xfId="0" applyNumberFormat="1" applyFont="1" applyAlignment="1" applyProtection="1">
      <alignment vertical="center"/>
      <protection hidden="1"/>
    </xf>
    <xf numFmtId="1" fontId="0" fillId="0" borderId="0" xfId="0" applyNumberFormat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right" vertical="center"/>
      <protection hidden="1"/>
    </xf>
    <xf numFmtId="1" fontId="0" fillId="0" borderId="0" xfId="0" applyNumberFormat="1" applyAlignment="1" applyProtection="1">
      <alignment vertical="center"/>
      <protection hidden="1"/>
    </xf>
    <xf numFmtId="0" fontId="3" fillId="0" borderId="0" xfId="0" applyFont="1" applyAlignment="1" applyProtection="1">
      <alignment vertical="center"/>
      <protection hidden="1"/>
    </xf>
    <xf numFmtId="0" fontId="0" fillId="3" borderId="0" xfId="0" applyFill="1" applyAlignment="1" applyProtection="1">
      <alignment vertical="center"/>
      <protection hidden="1"/>
    </xf>
    <xf numFmtId="17" fontId="2" fillId="4" borderId="1" xfId="0" applyNumberFormat="1" applyFont="1" applyFill="1" applyBorder="1" applyAlignment="1" applyProtection="1">
      <alignment horizontal="right" vertical="center"/>
      <protection hidden="1"/>
    </xf>
    <xf numFmtId="17" fontId="2" fillId="4" borderId="2" xfId="0" applyNumberFormat="1" applyFont="1" applyFill="1" applyBorder="1" applyAlignment="1" applyProtection="1">
      <alignment horizontal="center" vertical="center"/>
      <protection hidden="1"/>
    </xf>
    <xf numFmtId="17" fontId="2" fillId="4" borderId="2" xfId="0" applyNumberFormat="1" applyFont="1" applyFill="1" applyBorder="1" applyAlignment="1" applyProtection="1">
      <alignment horizontal="left" vertical="center"/>
      <protection hidden="1"/>
    </xf>
    <xf numFmtId="17" fontId="2" fillId="4" borderId="3" xfId="0" applyNumberFormat="1" applyFont="1" applyFill="1" applyBorder="1" applyAlignment="1" applyProtection="1">
      <alignment vertical="center"/>
      <protection hidden="1"/>
    </xf>
    <xf numFmtId="1" fontId="2" fillId="4" borderId="4" xfId="0" applyNumberFormat="1" applyFont="1" applyFill="1" applyBorder="1" applyAlignment="1" applyProtection="1">
      <alignment vertical="center"/>
      <protection hidden="1"/>
    </xf>
    <xf numFmtId="17" fontId="2" fillId="4" borderId="4" xfId="0" applyNumberFormat="1" applyFont="1" applyFill="1" applyBorder="1" applyAlignment="1" applyProtection="1">
      <alignment horizontal="left" vertical="center"/>
      <protection hidden="1"/>
    </xf>
    <xf numFmtId="17" fontId="2" fillId="4" borderId="5" xfId="0" applyNumberFormat="1" applyFont="1" applyFill="1" applyBorder="1" applyAlignment="1" applyProtection="1">
      <alignment horizontal="right" vertical="center"/>
      <protection hidden="1"/>
    </xf>
    <xf numFmtId="164" fontId="2" fillId="4" borderId="2" xfId="0" applyNumberFormat="1" applyFont="1" applyFill="1" applyBorder="1" applyAlignment="1" applyProtection="1">
      <alignment horizontal="center" vertical="center"/>
      <protection hidden="1"/>
    </xf>
    <xf numFmtId="17" fontId="2" fillId="4" borderId="4" xfId="0" applyNumberFormat="1" applyFont="1" applyFill="1" applyBorder="1" applyAlignment="1" applyProtection="1">
      <alignment vertical="center"/>
      <protection hidden="1"/>
    </xf>
    <xf numFmtId="17" fontId="2" fillId="4" borderId="6" xfId="0" applyNumberFormat="1" applyFont="1" applyFill="1" applyBorder="1" applyAlignment="1" applyProtection="1">
      <alignment vertical="center"/>
      <protection hidden="1"/>
    </xf>
    <xf numFmtId="1" fontId="2" fillId="4" borderId="4" xfId="0" applyNumberFormat="1" applyFont="1" applyFill="1" applyBorder="1" applyAlignment="1" applyProtection="1">
      <alignment horizontal="left" vertical="center"/>
      <protection hidden="1"/>
    </xf>
    <xf numFmtId="0" fontId="4" fillId="3" borderId="0" xfId="0" applyFont="1" applyFill="1" applyAlignment="1" applyProtection="1">
      <alignment vertical="center"/>
      <protection hidden="1"/>
    </xf>
    <xf numFmtId="0" fontId="4" fillId="4" borderId="1" xfId="0" applyFont="1" applyFill="1" applyBorder="1" applyAlignment="1" applyProtection="1">
      <alignment vertical="center"/>
      <protection hidden="1"/>
    </xf>
    <xf numFmtId="0" fontId="4" fillId="4" borderId="7" xfId="0" applyFont="1" applyFill="1" applyBorder="1" applyAlignment="1" applyProtection="1">
      <alignment vertical="center"/>
      <protection hidden="1"/>
    </xf>
    <xf numFmtId="0" fontId="4" fillId="4" borderId="8" xfId="0" applyFont="1" applyFill="1" applyBorder="1" applyAlignment="1" applyProtection="1">
      <alignment horizontal="center" vertical="center"/>
      <protection hidden="1"/>
    </xf>
    <xf numFmtId="0" fontId="4" fillId="4" borderId="9" xfId="0" applyFont="1" applyFill="1" applyBorder="1" applyAlignment="1" applyProtection="1">
      <alignment horizontal="center" vertical="center"/>
      <protection hidden="1"/>
    </xf>
    <xf numFmtId="1" fontId="4" fillId="4" borderId="2" xfId="0" applyNumberFormat="1" applyFont="1" applyFill="1" applyBorder="1" applyAlignment="1" applyProtection="1">
      <alignment horizontal="center" vertical="center"/>
      <protection hidden="1"/>
    </xf>
    <xf numFmtId="0" fontId="4" fillId="4" borderId="2" xfId="0" applyFont="1" applyFill="1" applyBorder="1" applyAlignment="1" applyProtection="1">
      <alignment horizontal="center" vertical="center"/>
      <protection hidden="1"/>
    </xf>
    <xf numFmtId="0" fontId="4" fillId="4" borderId="2" xfId="0" applyFont="1" applyFill="1" applyBorder="1" applyAlignment="1" applyProtection="1">
      <alignment vertical="center"/>
      <protection hidden="1"/>
    </xf>
    <xf numFmtId="0" fontId="4" fillId="4" borderId="10" xfId="0" applyFont="1" applyFill="1" applyBorder="1" applyAlignment="1" applyProtection="1">
      <alignment vertical="center"/>
      <protection hidden="1"/>
    </xf>
    <xf numFmtId="0" fontId="3" fillId="3" borderId="0" xfId="0" applyFont="1" applyFill="1" applyAlignment="1" applyProtection="1">
      <alignment vertical="center"/>
      <protection hidden="1"/>
    </xf>
    <xf numFmtId="0" fontId="2" fillId="3" borderId="11" xfId="0" applyFont="1" applyFill="1" applyBorder="1" applyAlignment="1" applyProtection="1">
      <alignment vertical="center"/>
      <protection hidden="1"/>
    </xf>
    <xf numFmtId="0" fontId="3" fillId="3" borderId="12" xfId="0" applyFont="1" applyFill="1" applyBorder="1" applyAlignment="1" applyProtection="1">
      <alignment vertical="center"/>
      <protection hidden="1"/>
    </xf>
    <xf numFmtId="0" fontId="3" fillId="3" borderId="12" xfId="0" applyFont="1" applyFill="1" applyBorder="1" applyAlignment="1" applyProtection="1">
      <alignment horizontal="center" vertical="center"/>
      <protection hidden="1"/>
    </xf>
    <xf numFmtId="0" fontId="3" fillId="3" borderId="13" xfId="0" applyFont="1" applyFill="1" applyBorder="1" applyAlignment="1" applyProtection="1">
      <alignment horizontal="center" vertical="center"/>
      <protection hidden="1"/>
    </xf>
    <xf numFmtId="1" fontId="3" fillId="3" borderId="12" xfId="0" applyNumberFormat="1" applyFont="1" applyFill="1" applyBorder="1" applyAlignment="1" applyProtection="1">
      <alignment horizontal="center" vertical="center"/>
      <protection hidden="1"/>
    </xf>
    <xf numFmtId="0" fontId="3" fillId="3" borderId="0" xfId="0" applyFont="1" applyFill="1" applyAlignment="1" applyProtection="1">
      <alignment horizontal="center" vertical="center"/>
      <protection hidden="1"/>
    </xf>
    <xf numFmtId="0" fontId="3" fillId="3" borderId="14" xfId="0" applyFont="1" applyFill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vertical="center"/>
      <protection hidden="1"/>
    </xf>
    <xf numFmtId="1" fontId="5" fillId="0" borderId="0" xfId="0" applyNumberFormat="1" applyFont="1" applyAlignment="1" applyProtection="1">
      <alignment vertical="center"/>
      <protection hidden="1"/>
    </xf>
    <xf numFmtId="165" fontId="5" fillId="5" borderId="15" xfId="0" applyNumberFormat="1" applyFont="1" applyFill="1" applyBorder="1" applyAlignment="1" applyProtection="1">
      <alignment horizontal="center" vertical="center"/>
      <protection hidden="1"/>
    </xf>
    <xf numFmtId="166" fontId="5" fillId="5" borderId="16" xfId="0" applyNumberFormat="1" applyFont="1" applyFill="1" applyBorder="1" applyAlignment="1" applyProtection="1">
      <alignment horizontal="center" vertical="center"/>
      <protection hidden="1"/>
    </xf>
    <xf numFmtId="2" fontId="5" fillId="5" borderId="17" xfId="0" applyNumberFormat="1" applyFont="1" applyFill="1" applyBorder="1" applyAlignment="1" applyProtection="1">
      <alignment horizontal="center" vertical="center"/>
      <protection hidden="1"/>
    </xf>
    <xf numFmtId="1" fontId="5" fillId="5" borderId="0" xfId="0" applyNumberFormat="1" applyFont="1" applyFill="1" applyAlignment="1" applyProtection="1">
      <alignment horizontal="center" vertical="center"/>
      <protection hidden="1"/>
    </xf>
    <xf numFmtId="165" fontId="5" fillId="5" borderId="18" xfId="0" applyNumberFormat="1" applyFont="1" applyFill="1" applyBorder="1" applyAlignment="1" applyProtection="1">
      <alignment horizontal="center" vertical="center"/>
      <protection hidden="1"/>
    </xf>
    <xf numFmtId="166" fontId="5" fillId="5" borderId="19" xfId="0" applyNumberFormat="1" applyFont="1" applyFill="1" applyBorder="1" applyAlignment="1" applyProtection="1">
      <alignment horizontal="center" vertical="center"/>
      <protection hidden="1"/>
    </xf>
    <xf numFmtId="2" fontId="5" fillId="5" borderId="14" xfId="0" applyNumberFormat="1" applyFont="1" applyFill="1" applyBorder="1" applyAlignment="1" applyProtection="1">
      <alignment horizontal="center" vertical="center"/>
      <protection hidden="1"/>
    </xf>
    <xf numFmtId="2" fontId="5" fillId="5" borderId="20" xfId="0" applyNumberFormat="1" applyFont="1" applyFill="1" applyBorder="1" applyAlignment="1" applyProtection="1">
      <alignment horizontal="center" vertical="center"/>
      <protection hidden="1"/>
    </xf>
    <xf numFmtId="165" fontId="5" fillId="5" borderId="5" xfId="0" applyNumberFormat="1" applyFont="1" applyFill="1" applyBorder="1" applyAlignment="1" applyProtection="1">
      <alignment horizontal="center" vertical="center"/>
      <protection hidden="1"/>
    </xf>
    <xf numFmtId="2" fontId="5" fillId="5" borderId="16" xfId="0" applyNumberFormat="1" applyFont="1" applyFill="1" applyBorder="1" applyAlignment="1" applyProtection="1">
      <alignment horizontal="center" vertical="center"/>
      <protection hidden="1"/>
    </xf>
    <xf numFmtId="2" fontId="5" fillId="5" borderId="6" xfId="0" applyNumberFormat="1" applyFont="1" applyFill="1" applyBorder="1" applyAlignment="1" applyProtection="1">
      <alignment horizontal="center" vertical="center"/>
      <protection hidden="1"/>
    </xf>
    <xf numFmtId="166" fontId="5" fillId="5" borderId="17" xfId="0" applyNumberFormat="1" applyFont="1" applyFill="1" applyBorder="1" applyAlignment="1" applyProtection="1">
      <alignment horizontal="center" vertical="center"/>
      <protection hidden="1"/>
    </xf>
    <xf numFmtId="165" fontId="5" fillId="5" borderId="21" xfId="0" applyNumberFormat="1" applyFont="1" applyFill="1" applyBorder="1" applyAlignment="1" applyProtection="1">
      <alignment horizontal="center" vertical="center"/>
      <protection hidden="1"/>
    </xf>
    <xf numFmtId="166" fontId="5" fillId="5" borderId="22" xfId="0" applyNumberFormat="1" applyFont="1" applyFill="1" applyBorder="1" applyAlignment="1" applyProtection="1">
      <alignment horizontal="center" vertical="center"/>
      <protection hidden="1"/>
    </xf>
    <xf numFmtId="0" fontId="5" fillId="5" borderId="18" xfId="0" applyFont="1" applyFill="1" applyBorder="1" applyAlignment="1" applyProtection="1">
      <alignment horizontal="center" vertical="center"/>
      <protection hidden="1"/>
    </xf>
    <xf numFmtId="0" fontId="5" fillId="5" borderId="17" xfId="0" applyFont="1" applyFill="1" applyBorder="1" applyAlignment="1" applyProtection="1">
      <alignment horizontal="center" vertical="center"/>
      <protection hidden="1"/>
    </xf>
    <xf numFmtId="165" fontId="5" fillId="5" borderId="23" xfId="0" applyNumberFormat="1" applyFont="1" applyFill="1" applyBorder="1" applyAlignment="1" applyProtection="1">
      <alignment horizontal="center" vertical="center"/>
      <protection hidden="1"/>
    </xf>
    <xf numFmtId="166" fontId="5" fillId="5" borderId="24" xfId="0" applyNumberFormat="1" applyFont="1" applyFill="1" applyBorder="1" applyAlignment="1" applyProtection="1">
      <alignment horizontal="center" vertical="center"/>
      <protection hidden="1"/>
    </xf>
    <xf numFmtId="2" fontId="5" fillId="5" borderId="24" xfId="0" applyNumberFormat="1" applyFont="1" applyFill="1" applyBorder="1" applyAlignment="1" applyProtection="1">
      <alignment horizontal="center" vertical="center"/>
      <protection hidden="1"/>
    </xf>
    <xf numFmtId="2" fontId="5" fillId="5" borderId="25" xfId="0" applyNumberFormat="1" applyFont="1" applyFill="1" applyBorder="1" applyAlignment="1" applyProtection="1">
      <alignment horizontal="center" vertical="center"/>
      <protection hidden="1"/>
    </xf>
    <xf numFmtId="0" fontId="5" fillId="5" borderId="23" xfId="0" applyFont="1" applyFill="1" applyBorder="1" applyAlignment="1" applyProtection="1">
      <alignment horizontal="center" vertical="center"/>
      <protection hidden="1"/>
    </xf>
    <xf numFmtId="0" fontId="5" fillId="5" borderId="24" xfId="0" applyFont="1" applyFill="1" applyBorder="1" applyAlignment="1" applyProtection="1">
      <alignment horizontal="center" vertical="center"/>
      <protection hidden="1"/>
    </xf>
    <xf numFmtId="0" fontId="5" fillId="5" borderId="7" xfId="0" applyFont="1" applyFill="1" applyBorder="1" applyAlignment="1" applyProtection="1">
      <alignment horizontal="center" vertical="center"/>
      <protection hidden="1"/>
    </xf>
    <xf numFmtId="14" fontId="5" fillId="5" borderId="23" xfId="0" applyNumberFormat="1" applyFont="1" applyFill="1" applyBorder="1" applyAlignment="1" applyProtection="1">
      <alignment horizontal="center" vertical="center"/>
      <protection hidden="1"/>
    </xf>
    <xf numFmtId="14" fontId="5" fillId="5" borderId="7" xfId="0" applyNumberFormat="1" applyFont="1" applyFill="1" applyBorder="1" applyAlignment="1" applyProtection="1">
      <alignment horizontal="center" vertical="center"/>
      <protection hidden="1"/>
    </xf>
    <xf numFmtId="2" fontId="5" fillId="5" borderId="13" xfId="0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 applyAlignment="1" applyProtection="1">
      <alignment vertical="center"/>
      <protection hidden="1"/>
    </xf>
    <xf numFmtId="2" fontId="0" fillId="0" borderId="5" xfId="0" applyNumberFormat="1" applyBorder="1" applyAlignment="1" applyProtection="1">
      <alignment vertical="center"/>
      <protection hidden="1"/>
    </xf>
    <xf numFmtId="2" fontId="0" fillId="0" borderId="4" xfId="0" applyNumberFormat="1" applyBorder="1" applyAlignment="1" applyProtection="1">
      <alignment vertical="center"/>
      <protection hidden="1"/>
    </xf>
    <xf numFmtId="2" fontId="0" fillId="0" borderId="4" xfId="0" applyNumberFormat="1" applyBorder="1" applyAlignment="1" applyProtection="1">
      <alignment horizontal="center" vertical="center"/>
      <protection hidden="1"/>
    </xf>
    <xf numFmtId="2" fontId="0" fillId="0" borderId="6" xfId="0" applyNumberFormat="1" applyBorder="1" applyAlignment="1" applyProtection="1">
      <alignment horizontal="center" vertical="center"/>
      <protection hidden="1"/>
    </xf>
    <xf numFmtId="1" fontId="0" fillId="0" borderId="4" xfId="0" applyNumberFormat="1" applyBorder="1" applyAlignment="1" applyProtection="1">
      <alignment horizontal="center" vertical="center"/>
      <protection hidden="1"/>
    </xf>
    <xf numFmtId="2" fontId="3" fillId="0" borderId="5" xfId="0" applyNumberFormat="1" applyFont="1" applyBorder="1" applyAlignment="1" applyProtection="1">
      <alignment vertical="center"/>
      <protection hidden="1"/>
    </xf>
    <xf numFmtId="2" fontId="6" fillId="0" borderId="0" xfId="0" applyNumberFormat="1" applyFont="1" applyAlignment="1" applyProtection="1">
      <alignment vertical="center"/>
      <protection hidden="1"/>
    </xf>
    <xf numFmtId="2" fontId="6" fillId="0" borderId="11" xfId="0" applyNumberFormat="1" applyFont="1" applyBorder="1" applyAlignment="1" applyProtection="1">
      <alignment vertical="center"/>
      <protection hidden="1"/>
    </xf>
    <xf numFmtId="2" fontId="6" fillId="0" borderId="12" xfId="0" applyNumberFormat="1" applyFont="1" applyBorder="1" applyAlignment="1" applyProtection="1">
      <alignment vertical="center"/>
      <protection hidden="1"/>
    </xf>
    <xf numFmtId="2" fontId="6" fillId="0" borderId="12" xfId="0" applyNumberFormat="1" applyFont="1" applyBorder="1" applyAlignment="1" applyProtection="1">
      <alignment horizontal="center" vertical="center"/>
      <protection hidden="1"/>
    </xf>
    <xf numFmtId="2" fontId="6" fillId="0" borderId="13" xfId="0" applyNumberFormat="1" applyFont="1" applyBorder="1" applyAlignment="1" applyProtection="1">
      <alignment vertical="center"/>
      <protection hidden="1"/>
    </xf>
    <xf numFmtId="1" fontId="6" fillId="0" borderId="12" xfId="0" applyNumberFormat="1" applyFont="1" applyBorder="1" applyAlignment="1" applyProtection="1">
      <alignment vertical="center"/>
      <protection hidden="1"/>
    </xf>
    <xf numFmtId="2" fontId="6" fillId="0" borderId="13" xfId="0" applyNumberFormat="1" applyFont="1" applyBorder="1" applyAlignment="1" applyProtection="1">
      <alignment horizontal="center" vertical="center"/>
      <protection hidden="1"/>
    </xf>
    <xf numFmtId="1" fontId="6" fillId="0" borderId="12" xfId="0" applyNumberFormat="1" applyFont="1" applyBorder="1" applyAlignment="1" applyProtection="1">
      <alignment horizontal="center" vertical="center"/>
      <protection hidden="1"/>
    </xf>
    <xf numFmtId="2" fontId="6" fillId="0" borderId="11" xfId="0" applyNumberFormat="1" applyFont="1" applyBorder="1" applyAlignment="1" applyProtection="1">
      <alignment horizontal="left" vertical="center"/>
      <protection hidden="1"/>
    </xf>
    <xf numFmtId="2" fontId="6" fillId="0" borderId="0" xfId="0" applyNumberFormat="1" applyFont="1" applyAlignment="1" applyProtection="1">
      <alignment horizontal="center" vertical="center"/>
      <protection hidden="1"/>
    </xf>
    <xf numFmtId="1" fontId="6" fillId="0" borderId="0" xfId="0" applyNumberFormat="1" applyFont="1" applyAlignment="1" applyProtection="1">
      <alignment vertical="center"/>
      <protection hidden="1"/>
    </xf>
    <xf numFmtId="1" fontId="6" fillId="0" borderId="0" xfId="0" applyNumberFormat="1" applyFont="1" applyAlignment="1" applyProtection="1">
      <alignment horizontal="center" vertical="center" wrapText="1"/>
      <protection hidden="1"/>
    </xf>
    <xf numFmtId="1" fontId="6" fillId="0" borderId="0" xfId="0" applyNumberFormat="1" applyFont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3" fillId="0" borderId="0" xfId="0" quotePrefix="1" applyFont="1" applyAlignment="1" applyProtection="1">
      <alignment vertical="center"/>
      <protection hidden="1"/>
    </xf>
    <xf numFmtId="0" fontId="3" fillId="0" borderId="5" xfId="0" applyFont="1" applyBorder="1" applyAlignment="1" applyProtection="1">
      <alignment vertical="center"/>
      <protection hidden="1"/>
    </xf>
    <xf numFmtId="0" fontId="0" fillId="0" borderId="4" xfId="0" applyBorder="1" applyAlignment="1" applyProtection="1">
      <alignment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1" fontId="0" fillId="0" borderId="4" xfId="0" applyNumberFormat="1" applyBorder="1" applyAlignment="1" applyProtection="1">
      <alignment vertical="center"/>
      <protection hidden="1"/>
    </xf>
    <xf numFmtId="2" fontId="0" fillId="0" borderId="16" xfId="0" applyNumberFormat="1" applyBorder="1" applyAlignment="1" applyProtection="1">
      <alignment vertical="center"/>
      <protection hidden="1"/>
    </xf>
    <xf numFmtId="2" fontId="2" fillId="0" borderId="26" xfId="0" applyNumberFormat="1" applyFont="1" applyBorder="1" applyAlignment="1" applyProtection="1">
      <alignment horizontal="center" vertical="center"/>
      <protection hidden="1"/>
    </xf>
    <xf numFmtId="1" fontId="2" fillId="0" borderId="0" xfId="0" applyNumberFormat="1" applyFont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left" vertical="center"/>
      <protection hidden="1"/>
    </xf>
    <xf numFmtId="0" fontId="2" fillId="0" borderId="2" xfId="0" applyFont="1" applyBorder="1" applyAlignment="1" applyProtection="1">
      <alignment vertical="center"/>
      <protection hidden="1"/>
    </xf>
    <xf numFmtId="1" fontId="2" fillId="0" borderId="2" xfId="0" applyNumberFormat="1" applyFont="1" applyBorder="1" applyAlignment="1" applyProtection="1">
      <alignment vertical="center"/>
      <protection hidden="1"/>
    </xf>
    <xf numFmtId="0" fontId="2" fillId="0" borderId="3" xfId="0" applyFont="1" applyBorder="1" applyAlignment="1" applyProtection="1">
      <alignment vertical="center"/>
      <protection hidden="1"/>
    </xf>
    <xf numFmtId="0" fontId="3" fillId="0" borderId="21" xfId="0" applyFont="1" applyBorder="1" applyAlignment="1" applyProtection="1">
      <alignment vertical="center"/>
      <protection hidden="1"/>
    </xf>
    <xf numFmtId="2" fontId="0" fillId="0" borderId="17" xfId="0" applyNumberFormat="1" applyBorder="1" applyAlignment="1" applyProtection="1">
      <alignment vertical="center"/>
      <protection hidden="1"/>
    </xf>
    <xf numFmtId="2" fontId="2" fillId="0" borderId="20" xfId="0" applyNumberFormat="1" applyFont="1" applyBorder="1" applyAlignment="1" applyProtection="1">
      <alignment horizontal="center" vertical="center"/>
      <protection hidden="1"/>
    </xf>
    <xf numFmtId="1" fontId="2" fillId="0" borderId="0" xfId="0" applyNumberFormat="1" applyFont="1" applyAlignment="1" applyProtection="1">
      <alignment horizontal="right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vertical="center"/>
      <protection hidden="1"/>
    </xf>
    <xf numFmtId="1" fontId="0" fillId="0" borderId="2" xfId="0" applyNumberFormat="1" applyBorder="1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2" fontId="4" fillId="0" borderId="0" xfId="0" applyNumberFormat="1" applyFont="1" applyAlignment="1" applyProtection="1">
      <alignment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2" fontId="4" fillId="0" borderId="0" xfId="0" applyNumberFormat="1" applyFont="1" applyAlignment="1" applyProtection="1">
      <alignment horizontal="center" vertical="center"/>
      <protection hidden="1"/>
    </xf>
    <xf numFmtId="1" fontId="4" fillId="0" borderId="0" xfId="0" applyNumberFormat="1" applyFont="1" applyAlignment="1" applyProtection="1">
      <alignment horizontal="center" vertical="center"/>
      <protection hidden="1"/>
    </xf>
    <xf numFmtId="2" fontId="3" fillId="0" borderId="5" xfId="0" applyNumberFormat="1" applyFont="1" applyBorder="1" applyAlignment="1" applyProtection="1">
      <alignment horizontal="left" vertical="center"/>
      <protection hidden="1"/>
    </xf>
    <xf numFmtId="2" fontId="3" fillId="0" borderId="4" xfId="0" applyNumberFormat="1" applyFont="1" applyBorder="1" applyAlignment="1" applyProtection="1">
      <alignment vertical="center"/>
      <protection hidden="1"/>
    </xf>
    <xf numFmtId="2" fontId="0" fillId="0" borderId="21" xfId="0" applyNumberFormat="1" applyBorder="1" applyAlignment="1" applyProtection="1">
      <alignment horizontal="center" vertical="center"/>
      <protection locked="0" hidden="1"/>
    </xf>
    <xf numFmtId="2" fontId="0" fillId="0" borderId="14" xfId="0" applyNumberFormat="1" applyBorder="1" applyAlignment="1" applyProtection="1">
      <alignment horizontal="center" vertical="center"/>
      <protection hidden="1"/>
    </xf>
    <xf numFmtId="2" fontId="3" fillId="0" borderId="21" xfId="0" applyNumberFormat="1" applyFont="1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/>
      <protection hidden="1"/>
    </xf>
    <xf numFmtId="0" fontId="0" fillId="0" borderId="0" xfId="0" quotePrefix="1" applyAlignment="1" applyProtection="1">
      <alignment vertical="center"/>
      <protection hidden="1"/>
    </xf>
    <xf numFmtId="2" fontId="3" fillId="0" borderId="21" xfId="0" applyNumberFormat="1" applyFont="1" applyBorder="1" applyAlignment="1" applyProtection="1">
      <alignment horizontal="center" vertical="center"/>
      <protection locked="0" hidden="1"/>
    </xf>
    <xf numFmtId="0" fontId="3" fillId="0" borderId="0" xfId="0" applyFont="1" applyAlignment="1" applyProtection="1">
      <alignment horizontal="center" vertical="center"/>
      <protection hidden="1"/>
    </xf>
    <xf numFmtId="0" fontId="0" fillId="0" borderId="21" xfId="0" applyBorder="1" applyAlignment="1" applyProtection="1">
      <alignment vertical="center"/>
      <protection hidden="1"/>
    </xf>
    <xf numFmtId="0" fontId="0" fillId="0" borderId="14" xfId="0" applyBorder="1" applyAlignment="1" applyProtection="1">
      <alignment vertical="center"/>
      <protection hidden="1"/>
    </xf>
    <xf numFmtId="2" fontId="0" fillId="0" borderId="11" xfId="0" applyNumberFormat="1" applyBorder="1" applyAlignment="1" applyProtection="1">
      <alignment horizontal="center" vertical="center"/>
      <protection locked="0" hidden="1"/>
    </xf>
    <xf numFmtId="2" fontId="0" fillId="0" borderId="13" xfId="0" applyNumberFormat="1" applyBorder="1" applyAlignment="1" applyProtection="1">
      <alignment horizontal="center" vertical="center"/>
      <protection hidden="1"/>
    </xf>
    <xf numFmtId="1" fontId="0" fillId="0" borderId="12" xfId="0" applyNumberFormat="1" applyBorder="1" applyAlignment="1" applyProtection="1">
      <alignment horizontal="center" vertical="center"/>
      <protection hidden="1"/>
    </xf>
    <xf numFmtId="2" fontId="0" fillId="0" borderId="11" xfId="0" applyNumberFormat="1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0" fontId="3" fillId="6" borderId="1" xfId="0" applyFont="1" applyFill="1" applyBorder="1" applyAlignment="1" applyProtection="1">
      <alignment horizontal="center" vertical="center"/>
      <protection hidden="1"/>
    </xf>
    <xf numFmtId="0" fontId="0" fillId="6" borderId="3" xfId="0" applyFill="1" applyBorder="1" applyAlignment="1" applyProtection="1">
      <alignment horizontal="center" vertical="center"/>
      <protection hidden="1"/>
    </xf>
    <xf numFmtId="1" fontId="0" fillId="6" borderId="2" xfId="0" applyNumberFormat="1" applyFill="1" applyBorder="1" applyAlignment="1" applyProtection="1">
      <alignment horizontal="center" vertical="center"/>
      <protection hidden="1"/>
    </xf>
    <xf numFmtId="0" fontId="0" fillId="6" borderId="2" xfId="0" applyFill="1" applyBorder="1" applyAlignment="1" applyProtection="1">
      <alignment horizontal="center" vertical="center"/>
      <protection hidden="1"/>
    </xf>
    <xf numFmtId="2" fontId="0" fillId="0" borderId="0" xfId="0" applyNumberFormat="1" applyAlignment="1" applyProtection="1">
      <alignment horizontal="center" vertical="center"/>
      <protection hidden="1"/>
    </xf>
    <xf numFmtId="2" fontId="3" fillId="6" borderId="21" xfId="0" applyNumberFormat="1" applyFont="1" applyFill="1" applyBorder="1" applyAlignment="1" applyProtection="1">
      <alignment horizontal="left" vertical="center"/>
      <protection hidden="1"/>
    </xf>
    <xf numFmtId="2" fontId="3" fillId="6" borderId="0" xfId="0" applyNumberFormat="1" applyFont="1" applyFill="1" applyAlignment="1" applyProtection="1">
      <alignment vertical="center"/>
      <protection hidden="1"/>
    </xf>
    <xf numFmtId="2" fontId="3" fillId="6" borderId="5" xfId="0" applyNumberFormat="1" applyFont="1" applyFill="1" applyBorder="1" applyAlignment="1" applyProtection="1">
      <alignment horizontal="center" vertical="center"/>
      <protection locked="0" hidden="1"/>
    </xf>
    <xf numFmtId="2" fontId="3" fillId="6" borderId="6" xfId="0" applyNumberFormat="1" applyFont="1" applyFill="1" applyBorder="1" applyAlignment="1" applyProtection="1">
      <alignment horizontal="center" vertical="center"/>
      <protection hidden="1"/>
    </xf>
    <xf numFmtId="1" fontId="3" fillId="6" borderId="4" xfId="0" applyNumberFormat="1" applyFont="1" applyFill="1" applyBorder="1" applyAlignment="1" applyProtection="1">
      <alignment horizontal="center" vertical="center"/>
      <protection hidden="1"/>
    </xf>
    <xf numFmtId="2" fontId="3" fillId="6" borderId="5" xfId="0" applyNumberFormat="1" applyFont="1" applyFill="1" applyBorder="1" applyAlignment="1" applyProtection="1">
      <alignment horizontal="center" vertical="center"/>
      <protection hidden="1"/>
    </xf>
    <xf numFmtId="0" fontId="3" fillId="6" borderId="6" xfId="0" applyFont="1" applyFill="1" applyBorder="1" applyAlignment="1" applyProtection="1">
      <alignment horizontal="center" vertical="center"/>
      <protection hidden="1"/>
    </xf>
    <xf numFmtId="1" fontId="3" fillId="0" borderId="0" xfId="0" applyNumberFormat="1" applyFont="1" applyAlignment="1" applyProtection="1">
      <alignment horizontal="center" vertical="center"/>
      <protection hidden="1"/>
    </xf>
    <xf numFmtId="0" fontId="0" fillId="0" borderId="17" xfId="0" applyBorder="1" applyAlignment="1" applyProtection="1">
      <alignment vertical="center"/>
      <protection hidden="1"/>
    </xf>
    <xf numFmtId="2" fontId="3" fillId="6" borderId="11" xfId="0" applyNumberFormat="1" applyFont="1" applyFill="1" applyBorder="1" applyAlignment="1" applyProtection="1">
      <alignment horizontal="left" vertical="center"/>
      <protection hidden="1"/>
    </xf>
    <xf numFmtId="2" fontId="3" fillId="6" borderId="12" xfId="0" applyNumberFormat="1" applyFont="1" applyFill="1" applyBorder="1" applyAlignment="1" applyProtection="1">
      <alignment vertical="center"/>
      <protection hidden="1"/>
    </xf>
    <xf numFmtId="2" fontId="3" fillId="6" borderId="11" xfId="0" applyNumberFormat="1" applyFont="1" applyFill="1" applyBorder="1" applyAlignment="1" applyProtection="1">
      <alignment horizontal="center" vertical="center"/>
      <protection locked="0" hidden="1"/>
    </xf>
    <xf numFmtId="2" fontId="3" fillId="6" borderId="13" xfId="0" applyNumberFormat="1" applyFont="1" applyFill="1" applyBorder="1" applyAlignment="1" applyProtection="1">
      <alignment horizontal="center" vertical="center"/>
      <protection hidden="1"/>
    </xf>
    <xf numFmtId="1" fontId="3" fillId="6" borderId="12" xfId="0" applyNumberFormat="1" applyFont="1" applyFill="1" applyBorder="1" applyAlignment="1" applyProtection="1">
      <alignment horizontal="center" vertical="center"/>
      <protection hidden="1"/>
    </xf>
    <xf numFmtId="2" fontId="3" fillId="6" borderId="11" xfId="0" applyNumberFormat="1" applyFont="1" applyFill="1" applyBorder="1" applyAlignment="1" applyProtection="1">
      <alignment horizontal="center" vertical="center"/>
      <protection hidden="1"/>
    </xf>
    <xf numFmtId="0" fontId="3" fillId="6" borderId="13" xfId="0" applyFont="1" applyFill="1" applyBorder="1" applyAlignment="1" applyProtection="1">
      <alignment horizontal="center" vertical="center"/>
      <protection hidden="1"/>
    </xf>
    <xf numFmtId="0" fontId="3" fillId="0" borderId="11" xfId="0" applyFont="1" applyBorder="1" applyAlignment="1" applyProtection="1">
      <alignment vertical="center"/>
      <protection hidden="1"/>
    </xf>
    <xf numFmtId="0" fontId="0" fillId="0" borderId="12" xfId="0" applyBorder="1" applyAlignment="1" applyProtection="1">
      <alignment vertical="center"/>
      <protection hidden="1"/>
    </xf>
    <xf numFmtId="0" fontId="3" fillId="0" borderId="12" xfId="0" applyFont="1" applyBorder="1" applyAlignment="1" applyProtection="1">
      <alignment horizontal="center" vertical="center"/>
      <protection hidden="1"/>
    </xf>
    <xf numFmtId="1" fontId="0" fillId="0" borderId="12" xfId="0" applyNumberFormat="1" applyBorder="1" applyAlignment="1" applyProtection="1">
      <alignment vertical="center"/>
      <protection hidden="1"/>
    </xf>
    <xf numFmtId="0" fontId="0" fillId="0" borderId="24" xfId="0" applyBorder="1" applyAlignment="1" applyProtection="1">
      <alignment vertical="center"/>
      <protection hidden="1"/>
    </xf>
    <xf numFmtId="2" fontId="7" fillId="0" borderId="25" xfId="0" applyNumberFormat="1" applyFont="1" applyBorder="1" applyAlignment="1" applyProtection="1">
      <alignment horizontal="right" vertical="center"/>
      <protection hidden="1"/>
    </xf>
    <xf numFmtId="1" fontId="7" fillId="0" borderId="0" xfId="0" applyNumberFormat="1" applyFont="1" applyAlignment="1" applyProtection="1">
      <alignment horizontal="right" vertical="center"/>
      <protection hidden="1"/>
    </xf>
    <xf numFmtId="0" fontId="8" fillId="0" borderId="0" xfId="1" applyFont="1" applyAlignment="1" applyProtection="1">
      <alignment horizontal="center" vertical="center"/>
      <protection hidden="1"/>
    </xf>
    <xf numFmtId="14" fontId="8" fillId="0" borderId="0" xfId="1" applyNumberFormat="1" applyFont="1" applyAlignment="1" applyProtection="1">
      <alignment horizontal="center" vertical="center"/>
      <protection hidden="1"/>
    </xf>
    <xf numFmtId="0" fontId="8" fillId="0" borderId="0" xfId="1" applyFont="1" applyProtection="1">
      <protection hidden="1"/>
    </xf>
    <xf numFmtId="1" fontId="8" fillId="0" borderId="0" xfId="1" applyNumberFormat="1" applyFont="1" applyProtection="1">
      <protection hidden="1"/>
    </xf>
    <xf numFmtId="0" fontId="10" fillId="0" borderId="0" xfId="1" applyFont="1" applyProtection="1">
      <protection hidden="1"/>
    </xf>
    <xf numFmtId="1" fontId="10" fillId="8" borderId="30" xfId="1" applyNumberFormat="1" applyFont="1" applyFill="1" applyBorder="1" applyAlignment="1" applyProtection="1">
      <alignment horizontal="center" vertical="center"/>
      <protection hidden="1"/>
    </xf>
    <xf numFmtId="14" fontId="10" fillId="8" borderId="30" xfId="1" applyNumberFormat="1" applyFont="1" applyFill="1" applyBorder="1" applyAlignment="1" applyProtection="1">
      <alignment horizontal="left" vertical="center"/>
      <protection hidden="1"/>
    </xf>
    <xf numFmtId="14" fontId="8" fillId="0" borderId="30" xfId="1" applyNumberFormat="1" applyFont="1" applyBorder="1" applyAlignment="1" applyProtection="1">
      <alignment horizontal="center" vertical="center"/>
      <protection hidden="1"/>
    </xf>
    <xf numFmtId="14" fontId="10" fillId="8" borderId="19" xfId="1" applyNumberFormat="1" applyFont="1" applyFill="1" applyBorder="1" applyAlignment="1" applyProtection="1">
      <alignment horizontal="left" vertical="center"/>
      <protection hidden="1"/>
    </xf>
    <xf numFmtId="0" fontId="10" fillId="8" borderId="30" xfId="1" applyFont="1" applyFill="1" applyBorder="1" applyAlignment="1" applyProtection="1">
      <alignment horizontal="left" vertical="center"/>
      <protection hidden="1"/>
    </xf>
    <xf numFmtId="14" fontId="8" fillId="0" borderId="0" xfId="1" applyNumberFormat="1" applyFont="1" applyProtection="1">
      <protection hidden="1"/>
    </xf>
    <xf numFmtId="0" fontId="8" fillId="6" borderId="0" xfId="1" applyFont="1" applyFill="1" applyAlignment="1" applyProtection="1">
      <alignment horizontal="center" vertical="center" wrapText="1"/>
      <protection hidden="1"/>
    </xf>
    <xf numFmtId="14" fontId="8" fillId="6" borderId="0" xfId="1" applyNumberFormat="1" applyFont="1" applyFill="1" applyAlignment="1" applyProtection="1">
      <alignment horizontal="center" vertical="center"/>
      <protection hidden="1"/>
    </xf>
    <xf numFmtId="0" fontId="11" fillId="5" borderId="0" xfId="2" applyFont="1" applyFill="1" applyAlignment="1">
      <alignment horizontal="right" vertical="center"/>
    </xf>
    <xf numFmtId="0" fontId="11" fillId="5" borderId="0" xfId="2" applyFont="1" applyFill="1" applyAlignment="1">
      <alignment horizontal="left" indent="1"/>
    </xf>
    <xf numFmtId="0" fontId="12" fillId="9" borderId="0" xfId="2" applyFont="1" applyFill="1" applyAlignment="1">
      <alignment horizontal="center" vertical="center"/>
    </xf>
    <xf numFmtId="0" fontId="11" fillId="5" borderId="0" xfId="2" applyFont="1" applyFill="1" applyAlignment="1">
      <alignment horizontal="left" vertical="center"/>
    </xf>
    <xf numFmtId="14" fontId="5" fillId="0" borderId="0" xfId="0" applyNumberFormat="1" applyFont="1" applyAlignment="1">
      <alignment horizontal="right" vertical="center"/>
    </xf>
    <xf numFmtId="14" fontId="5" fillId="0" borderId="0" xfId="0" applyNumberFormat="1" applyFont="1" applyAlignment="1">
      <alignment vertical="center"/>
    </xf>
    <xf numFmtId="14" fontId="11" fillId="5" borderId="0" xfId="2" applyNumberFormat="1" applyFont="1" applyFill="1" applyAlignment="1">
      <alignment horizontal="right" vertical="center" indent="1"/>
    </xf>
    <xf numFmtId="14" fontId="11" fillId="5" borderId="0" xfId="2" applyNumberFormat="1" applyFont="1" applyFill="1" applyAlignment="1">
      <alignment horizontal="center" vertical="center"/>
    </xf>
    <xf numFmtId="14" fontId="0" fillId="0" borderId="0" xfId="0" applyNumberFormat="1" applyAlignment="1">
      <alignment vertical="center"/>
    </xf>
    <xf numFmtId="14" fontId="11" fillId="5" borderId="0" xfId="2" applyNumberFormat="1" applyFont="1" applyFill="1" applyAlignment="1">
      <alignment horizontal="right" vertical="center"/>
    </xf>
    <xf numFmtId="1" fontId="5" fillId="0" borderId="0" xfId="0" applyNumberFormat="1" applyFont="1" applyFill="1" applyAlignment="1" applyProtection="1">
      <alignment vertical="center"/>
      <protection hidden="1"/>
    </xf>
    <xf numFmtId="0" fontId="5" fillId="0" borderId="6" xfId="0" applyFont="1" applyBorder="1" applyAlignment="1" applyProtection="1">
      <alignment vertical="center"/>
      <protection hidden="1"/>
    </xf>
    <xf numFmtId="0" fontId="0" fillId="0" borderId="0" xfId="0" applyProtection="1">
      <protection hidden="1"/>
    </xf>
    <xf numFmtId="14" fontId="7" fillId="0" borderId="0" xfId="0" applyNumberFormat="1" applyFont="1" applyAlignment="1" applyProtection="1">
      <alignment vertical="center"/>
      <protection locked="0" hidden="1"/>
    </xf>
    <xf numFmtId="0" fontId="2" fillId="0" borderId="0" xfId="0" applyFont="1" applyAlignment="1" applyProtection="1">
      <alignment vertical="center"/>
      <protection locked="0" hidden="1"/>
    </xf>
    <xf numFmtId="0" fontId="3" fillId="0" borderId="1" xfId="0" applyFont="1" applyBorder="1" applyAlignment="1" applyProtection="1">
      <alignment horizontal="center" vertical="center"/>
      <protection locked="0" hidden="1"/>
    </xf>
    <xf numFmtId="0" fontId="3" fillId="6" borderId="1" xfId="0" applyFont="1" applyFill="1" applyBorder="1" applyAlignment="1" applyProtection="1">
      <alignment horizontal="center" vertical="center"/>
      <protection locked="0" hidden="1"/>
    </xf>
    <xf numFmtId="0" fontId="3" fillId="6" borderId="2" xfId="0" applyFont="1" applyFill="1" applyBorder="1" applyAlignment="1" applyProtection="1">
      <alignment horizontal="center" vertical="center"/>
      <protection locked="0" hidden="1"/>
    </xf>
    <xf numFmtId="2" fontId="5" fillId="5" borderId="26" xfId="0" applyNumberFormat="1" applyFont="1" applyFill="1" applyBorder="1" applyAlignment="1" applyProtection="1">
      <alignment horizontal="center" vertical="center"/>
      <protection hidden="1"/>
    </xf>
    <xf numFmtId="2" fontId="6" fillId="0" borderId="0" xfId="0" applyNumberFormat="1" applyFont="1" applyAlignment="1" applyProtection="1">
      <alignment horizontal="center" vertical="center" wrapText="1"/>
      <protection hidden="1"/>
    </xf>
    <xf numFmtId="2" fontId="6" fillId="0" borderId="12" xfId="0" applyNumberFormat="1" applyFont="1" applyBorder="1" applyAlignment="1" applyProtection="1">
      <alignment horizontal="center" vertical="center" wrapText="1"/>
      <protection hidden="1"/>
    </xf>
    <xf numFmtId="2" fontId="3" fillId="0" borderId="4" xfId="0" applyNumberFormat="1" applyFont="1" applyBorder="1" applyAlignment="1" applyProtection="1">
      <alignment horizontal="center" vertical="center"/>
      <protection hidden="1"/>
    </xf>
    <xf numFmtId="2" fontId="3" fillId="0" borderId="0" xfId="0" applyNumberFormat="1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6" borderId="1" xfId="0" applyFill="1" applyBorder="1" applyAlignment="1" applyProtection="1">
      <alignment horizontal="center" vertical="center"/>
      <protection hidden="1"/>
    </xf>
    <xf numFmtId="0" fontId="0" fillId="6" borderId="3" xfId="0" applyFill="1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2" fontId="0" fillId="0" borderId="12" xfId="0" applyNumberFormat="1" applyBorder="1" applyAlignment="1" applyProtection="1">
      <alignment horizontal="center" vertical="center"/>
      <protection hidden="1"/>
    </xf>
    <xf numFmtId="2" fontId="0" fillId="0" borderId="0" xfId="0" applyNumberFormat="1" applyAlignment="1" applyProtection="1">
      <alignment horizontal="center" vertical="center"/>
      <protection hidden="1"/>
    </xf>
    <xf numFmtId="0" fontId="9" fillId="7" borderId="27" xfId="1" applyFont="1" applyFill="1" applyBorder="1" applyAlignment="1" applyProtection="1">
      <alignment horizontal="center" vertical="center"/>
      <protection hidden="1"/>
    </xf>
    <xf numFmtId="0" fontId="9" fillId="7" borderId="28" xfId="1" applyFont="1" applyFill="1" applyBorder="1" applyAlignment="1" applyProtection="1">
      <alignment horizontal="center" vertical="center"/>
      <protection hidden="1"/>
    </xf>
    <xf numFmtId="0" fontId="9" fillId="7" borderId="29" xfId="1" applyFont="1" applyFill="1" applyBorder="1" applyAlignment="1" applyProtection="1">
      <alignment horizontal="center" vertical="center"/>
      <protection hidden="1"/>
    </xf>
  </cellXfs>
  <cellStyles count="3">
    <cellStyle name="Normal" xfId="0" builtinId="0"/>
    <cellStyle name="Normal 2 2" xfId="2" xr:uid="{3958D894-D040-4E77-AAB4-36152245D4CA}"/>
    <cellStyle name="Normal 4" xfId="1" xr:uid="{835ADF20-1072-42F9-8221-BC3427EA7DB3}"/>
  </cellStyles>
  <dxfs count="72"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/>
        <i val="0"/>
        <color theme="5" tint="-0.24994659260841701"/>
      </font>
      <fill>
        <patternFill>
          <bgColor theme="8" tint="0.59996337778862885"/>
        </patternFill>
      </fill>
    </dxf>
    <dxf>
      <font>
        <b/>
        <i val="0"/>
        <color theme="5" tint="-0.24994659260841701"/>
      </font>
      <fill>
        <patternFill>
          <bgColor theme="8" tint="0.59996337778862885"/>
        </patternFill>
      </fill>
    </dxf>
    <dxf>
      <font>
        <b/>
        <i val="0"/>
        <color theme="5" tint="-0.24994659260841701"/>
      </font>
      <fill>
        <patternFill>
          <bgColor theme="8" tint="0.59996337778862885"/>
        </patternFill>
      </fill>
    </dxf>
    <dxf>
      <font>
        <b/>
        <i val="0"/>
        <color theme="5" tint="-0.24994659260841701"/>
      </font>
      <fill>
        <patternFill>
          <bgColor theme="8" tint="0.59996337778862885"/>
        </patternFill>
      </fill>
    </dxf>
    <dxf>
      <font>
        <b/>
        <i val="0"/>
        <color theme="5" tint="-0.24994659260841701"/>
      </font>
      <fill>
        <patternFill>
          <bgColor theme="8" tint="0.59996337778862885"/>
        </patternFill>
      </fill>
    </dxf>
    <dxf>
      <font>
        <b/>
        <i val="0"/>
        <color theme="5" tint="-0.24994659260841701"/>
      </font>
      <fill>
        <patternFill>
          <bgColor theme="8" tint="0.59996337778862885"/>
        </patternFill>
      </fill>
    </dxf>
    <dxf>
      <font>
        <b/>
        <i val="0"/>
        <color theme="5" tint="-0.24994659260841701"/>
      </font>
      <fill>
        <patternFill>
          <bgColor theme="8" tint="0.59996337778862885"/>
        </patternFill>
      </fill>
    </dxf>
    <dxf>
      <font>
        <b/>
        <i val="0"/>
        <color theme="5" tint="-0.24994659260841701"/>
      </font>
      <fill>
        <patternFill>
          <bgColor theme="8" tint="0.59996337778862885"/>
        </patternFill>
      </fill>
    </dxf>
    <dxf>
      <font>
        <b/>
        <i val="0"/>
        <color theme="5" tint="-0.24994659260841701"/>
      </font>
      <fill>
        <patternFill>
          <bgColor theme="8" tint="0.59996337778862885"/>
        </patternFill>
      </fill>
    </dxf>
    <dxf>
      <font>
        <b/>
        <i val="0"/>
        <color theme="5" tint="-0.24994659260841701"/>
      </font>
      <fill>
        <patternFill>
          <bgColor theme="8" tint="0.59996337778862885"/>
        </patternFill>
      </fill>
    </dxf>
    <dxf>
      <font>
        <b/>
        <i val="0"/>
        <color theme="5" tint="-0.24994659260841701"/>
      </font>
      <fill>
        <patternFill>
          <bgColor theme="8" tint="0.59996337778862885"/>
        </patternFill>
      </fill>
    </dxf>
    <dxf>
      <font>
        <b/>
        <i val="0"/>
        <color theme="5" tint="-0.24994659260841701"/>
      </font>
      <fill>
        <patternFill>
          <bgColor theme="8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b/>
        <i/>
        <color rgb="FFFFFF00"/>
      </font>
      <fill>
        <patternFill>
          <bgColor rgb="FF0070C0"/>
        </patternFill>
      </fill>
    </dxf>
    <dxf>
      <font>
        <b/>
        <i/>
        <color theme="6"/>
      </font>
      <fill>
        <patternFill>
          <bgColor rgb="FFFFFF00"/>
        </patternFill>
      </fill>
    </dxf>
    <dxf>
      <font>
        <b/>
        <i/>
        <color theme="6"/>
      </font>
      <fill>
        <patternFill>
          <bgColor rgb="FFFFFF00"/>
        </patternFill>
      </fill>
    </dxf>
    <dxf>
      <font>
        <b/>
        <i/>
        <color rgb="FFFFFF00"/>
      </font>
      <fill>
        <patternFill>
          <bgColor rgb="FF0070C0"/>
        </patternFill>
      </fill>
    </dxf>
    <dxf>
      <font>
        <b/>
        <i/>
        <color theme="6"/>
      </font>
      <fill>
        <patternFill>
          <bgColor rgb="FFFFFF00"/>
        </patternFill>
      </fill>
    </dxf>
    <dxf>
      <font>
        <b/>
        <i/>
        <color rgb="FFFFFF00"/>
      </font>
      <fill>
        <patternFill>
          <bgColor rgb="FF0070C0"/>
        </patternFill>
      </fill>
    </dxf>
    <dxf>
      <font>
        <b/>
        <i/>
        <color theme="6"/>
      </font>
      <fill>
        <patternFill>
          <bgColor rgb="FFFFFF00"/>
        </patternFill>
      </fill>
    </dxf>
    <dxf>
      <font>
        <b/>
        <i/>
        <color rgb="FFFFFF00"/>
      </font>
      <fill>
        <patternFill>
          <bgColor rgb="FF0070C0"/>
        </patternFill>
      </fill>
    </dxf>
    <dxf>
      <font>
        <b/>
        <i/>
        <color rgb="FF92D050"/>
      </font>
      <fill>
        <patternFill>
          <bgColor rgb="FFFFFF00"/>
        </patternFill>
      </fill>
    </dxf>
    <dxf>
      <font>
        <b/>
        <i/>
        <color theme="6"/>
      </font>
      <fill>
        <patternFill>
          <bgColor rgb="FFFFFF00"/>
        </patternFill>
      </fill>
    </dxf>
    <dxf>
      <font>
        <b/>
        <i/>
        <color theme="6"/>
      </font>
      <fill>
        <patternFill>
          <bgColor rgb="FFFFFF00"/>
        </patternFill>
      </fill>
    </dxf>
    <dxf>
      <font>
        <b/>
        <i/>
        <color theme="6"/>
      </font>
      <fill>
        <patternFill>
          <bgColor rgb="FFFFFF00"/>
        </patternFill>
      </fill>
    </dxf>
    <dxf>
      <font>
        <b/>
        <i/>
        <color rgb="FFFFFF00"/>
      </font>
      <fill>
        <patternFill>
          <bgColor rgb="FF0070C0"/>
        </patternFill>
      </fill>
    </dxf>
    <dxf>
      <font>
        <b/>
        <i/>
        <color theme="6"/>
      </font>
      <fill>
        <patternFill>
          <bgColor rgb="FFFFFF00"/>
        </patternFill>
      </fill>
    </dxf>
    <dxf>
      <font>
        <b/>
        <i/>
        <color rgb="FFFFFF00"/>
      </font>
      <fill>
        <patternFill>
          <bgColor rgb="FF0070C0"/>
        </patternFill>
      </fill>
    </dxf>
    <dxf>
      <font>
        <b/>
        <i/>
        <color theme="6"/>
      </font>
      <fill>
        <patternFill>
          <bgColor rgb="FFFFFF00"/>
        </patternFill>
      </fill>
    </dxf>
    <dxf>
      <font>
        <b/>
        <i/>
        <color rgb="FFFFFF00"/>
      </font>
      <fill>
        <patternFill>
          <bgColor rgb="FF0070C0"/>
        </patternFill>
      </fill>
    </dxf>
    <dxf>
      <font>
        <b/>
        <i/>
        <color theme="6"/>
      </font>
      <fill>
        <patternFill>
          <bgColor rgb="FFFFFF00"/>
        </patternFill>
      </fill>
    </dxf>
    <dxf>
      <font>
        <b/>
        <i/>
        <color rgb="FFFFFF00"/>
      </font>
      <fill>
        <patternFill>
          <bgColor rgb="FF0070C0"/>
        </patternFill>
      </fill>
    </dxf>
    <dxf>
      <font>
        <b/>
        <i/>
        <color theme="6"/>
      </font>
      <fill>
        <patternFill>
          <bgColor rgb="FFFFFF00"/>
        </patternFill>
      </fill>
    </dxf>
    <dxf>
      <font>
        <b/>
        <i/>
        <color rgb="FFFFFF00"/>
      </font>
      <fill>
        <patternFill>
          <bgColor rgb="FF0070C0"/>
        </patternFill>
      </fill>
    </dxf>
    <dxf>
      <font>
        <b/>
        <i/>
        <color rgb="FFFFFF00"/>
      </font>
      <fill>
        <patternFill>
          <bgColor rgb="FF0070C0"/>
        </patternFill>
      </fill>
    </dxf>
    <dxf>
      <font>
        <b/>
        <i/>
        <color rgb="FFFFFF00"/>
      </font>
      <fill>
        <patternFill>
          <bgColor rgb="FF0070C0"/>
        </patternFill>
      </fill>
    </dxf>
    <dxf>
      <font>
        <b/>
        <i/>
        <color rgb="FFFFFF00"/>
      </font>
      <fill>
        <patternFill>
          <bgColor rgb="FF0070C0"/>
        </patternFill>
      </fill>
    </dxf>
    <dxf>
      <font>
        <b/>
        <i/>
        <color rgb="FF0070C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gnes/Copie%20de%20calendrier-vacances-scolair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ignes/Nouveau%20fichier/Val%20KMS%20Lignes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Vacances"/>
      <sheetName val="Jour_feries"/>
      <sheetName val="Sources"/>
    </sheetNames>
    <sheetDataSet>
      <sheetData sheetId="0"/>
      <sheetData sheetId="1"/>
      <sheetData sheetId="2"/>
      <sheetData sheetId="3">
        <row r="3">
          <cell r="B3">
            <v>2019</v>
          </cell>
          <cell r="D3" t="str">
            <v>Zone_A</v>
          </cell>
        </row>
        <row r="4">
          <cell r="B4">
            <v>2020</v>
          </cell>
          <cell r="D4" t="str">
            <v>Zone_B</v>
          </cell>
        </row>
        <row r="5">
          <cell r="B5">
            <v>2021</v>
          </cell>
          <cell r="D5" t="str">
            <v>Zone_C</v>
          </cell>
        </row>
        <row r="6">
          <cell r="B6">
            <v>2022</v>
          </cell>
          <cell r="D6" t="str">
            <v>Toutes</v>
          </cell>
        </row>
        <row r="7">
          <cell r="B7">
            <v>2023</v>
          </cell>
        </row>
        <row r="8">
          <cell r="B8">
            <v>2024</v>
          </cell>
        </row>
        <row r="9">
          <cell r="B9">
            <v>2025</v>
          </cell>
        </row>
        <row r="10">
          <cell r="B10">
            <v>2026</v>
          </cell>
        </row>
        <row r="11">
          <cell r="B11">
            <v>2027</v>
          </cell>
        </row>
        <row r="12">
          <cell r="B12">
            <v>2028</v>
          </cell>
        </row>
        <row r="13">
          <cell r="B13">
            <v>2029</v>
          </cell>
        </row>
        <row r="14">
          <cell r="B14">
            <v>2030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gne 1 (2020)"/>
      <sheetName val="Ligne 2 (2020)"/>
      <sheetName val="Ligne 603 (2020)"/>
      <sheetName val="Ligne 604 (2020)"/>
      <sheetName val="Ligne 5 (2020)"/>
      <sheetName val="Ligne 6 (2020)"/>
      <sheetName val="Ligne 607 (2020)"/>
      <sheetName val="Ligne 608 (2020)"/>
      <sheetName val="Hors convetion"/>
      <sheetName val="Jour_feries"/>
      <sheetName val="Vacances"/>
    </sheetNames>
    <sheetDataSet>
      <sheetData sheetId="0">
        <row r="42">
          <cell r="W42" t="str">
            <v>BLO &gt; HUN</v>
          </cell>
          <cell r="AA42" t="str">
            <v>HUN &gt; BLO</v>
          </cell>
        </row>
        <row r="43">
          <cell r="W43">
            <v>326.7</v>
          </cell>
          <cell r="AA43">
            <v>246.8</v>
          </cell>
        </row>
        <row r="44">
          <cell r="W44">
            <v>340.5</v>
          </cell>
          <cell r="AA44">
            <v>250.5</v>
          </cell>
        </row>
        <row r="45">
          <cell r="W45">
            <v>193.6</v>
          </cell>
          <cell r="AA45">
            <v>145.30000000000001</v>
          </cell>
        </row>
        <row r="46">
          <cell r="W46" t="str">
            <v>BLO &gt; HUN</v>
          </cell>
          <cell r="AA46" t="str">
            <v>HUN &gt; BLO</v>
          </cell>
        </row>
        <row r="47">
          <cell r="W47">
            <v>303.7</v>
          </cell>
          <cell r="AA47">
            <v>227.4</v>
          </cell>
        </row>
        <row r="48">
          <cell r="W48">
            <v>193.6</v>
          </cell>
          <cell r="AA48">
            <v>145.30000000000001</v>
          </cell>
        </row>
      </sheetData>
      <sheetData sheetId="1">
        <row r="42">
          <cell r="W42" t="str">
            <v>BUSCH &gt; ROS</v>
          </cell>
          <cell r="Z42" t="str">
            <v>ROS &gt; BUSCH</v>
          </cell>
        </row>
        <row r="43">
          <cell r="W43">
            <v>316.60000000000002</v>
          </cell>
          <cell r="Z43">
            <v>317.72000000000003</v>
          </cell>
        </row>
        <row r="44">
          <cell r="W44">
            <v>213.9</v>
          </cell>
          <cell r="Z44">
            <v>213.8</v>
          </cell>
        </row>
        <row r="45">
          <cell r="W45"/>
        </row>
        <row r="46">
          <cell r="W46"/>
        </row>
        <row r="47">
          <cell r="W47"/>
        </row>
      </sheetData>
      <sheetData sheetId="2"/>
      <sheetData sheetId="3">
        <row r="1">
          <cell r="B1">
            <v>43831</v>
          </cell>
        </row>
      </sheetData>
      <sheetData sheetId="4"/>
      <sheetData sheetId="5"/>
      <sheetData sheetId="6"/>
      <sheetData sheetId="7"/>
      <sheetData sheetId="8"/>
      <sheetData sheetId="9">
        <row r="7">
          <cell r="B7">
            <v>43831</v>
          </cell>
        </row>
        <row r="8">
          <cell r="B8">
            <v>43931</v>
          </cell>
        </row>
        <row r="9">
          <cell r="B9">
            <v>43934</v>
          </cell>
        </row>
        <row r="10">
          <cell r="B10">
            <v>43952</v>
          </cell>
        </row>
        <row r="11">
          <cell r="B11">
            <v>43959</v>
          </cell>
        </row>
        <row r="12">
          <cell r="B12">
            <v>43972</v>
          </cell>
        </row>
        <row r="13">
          <cell r="B13">
            <v>43983</v>
          </cell>
        </row>
        <row r="14">
          <cell r="B14">
            <v>44026</v>
          </cell>
        </row>
        <row r="15">
          <cell r="B15">
            <v>44058</v>
          </cell>
        </row>
        <row r="16">
          <cell r="B16">
            <v>44136</v>
          </cell>
        </row>
        <row r="17">
          <cell r="B17">
            <v>44146</v>
          </cell>
        </row>
        <row r="18">
          <cell r="B18">
            <v>44190</v>
          </cell>
        </row>
        <row r="19">
          <cell r="B19">
            <v>44191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4BD5A3-590A-4749-A7B7-F826C8F0E9D8}">
  <dimension ref="A1:BT65"/>
  <sheetViews>
    <sheetView showGridLines="0" tabSelected="1" zoomScale="80" zoomScaleNormal="80" workbookViewId="0"/>
  </sheetViews>
  <sheetFormatPr baseColWidth="10" defaultColWidth="11.5546875" defaultRowHeight="13.2" x14ac:dyDescent="0.25"/>
  <cols>
    <col min="1" max="2" width="3.6640625" style="1" customWidth="1"/>
    <col min="3" max="3" width="11.5546875" style="1" customWidth="1"/>
    <col min="4" max="4" width="7.33203125" style="1" customWidth="1"/>
    <col min="5" max="5" width="11.33203125" style="109" bestFit="1" customWidth="1"/>
    <col min="6" max="6" width="10.6640625" style="1" customWidth="1"/>
    <col min="7" max="7" width="3.6640625" style="9" customWidth="1"/>
    <col min="8" max="8" width="3.6640625" style="1" customWidth="1"/>
    <col min="9" max="9" width="10.6640625" style="1" customWidth="1"/>
    <col min="10" max="10" width="6.6640625" style="1" bestFit="1" customWidth="1"/>
    <col min="11" max="11" width="10.6640625" style="1" customWidth="1"/>
    <col min="12" max="12" width="13.33203125" style="109" customWidth="1"/>
    <col min="13" max="14" width="3.6640625" style="7" customWidth="1"/>
    <col min="15" max="15" width="10.6640625" style="1" customWidth="1"/>
    <col min="16" max="16" width="5.77734375" style="1" customWidth="1"/>
    <col min="17" max="18" width="10.6640625" style="1" customWidth="1"/>
    <col min="19" max="19" width="4.77734375" style="9" customWidth="1"/>
    <col min="20" max="20" width="5.109375" style="9" customWidth="1"/>
    <col min="21" max="21" width="11.44140625" style="1" customWidth="1"/>
    <col min="22" max="22" width="4.88671875" style="1" bestFit="1" customWidth="1"/>
    <col min="23" max="24" width="10.6640625" style="1" customWidth="1"/>
    <col min="25" max="26" width="3.6640625" style="9" customWidth="1"/>
    <col min="27" max="27" width="10.6640625" style="1" customWidth="1"/>
    <col min="28" max="28" width="4.33203125" style="1" bestFit="1" customWidth="1"/>
    <col min="29" max="30" width="10.6640625" style="1" customWidth="1"/>
    <col min="31" max="32" width="3.6640625" style="9" customWidth="1"/>
    <col min="33" max="33" width="10.6640625" style="1" customWidth="1"/>
    <col min="34" max="34" width="4.33203125" style="1" bestFit="1" customWidth="1"/>
    <col min="35" max="36" width="10.6640625" style="1" customWidth="1"/>
    <col min="37" max="38" width="3.6640625" style="9" customWidth="1"/>
    <col min="39" max="39" width="10.6640625" style="1" customWidth="1"/>
    <col min="40" max="40" width="6" style="1" bestFit="1" customWidth="1"/>
    <col min="41" max="42" width="10.6640625" style="1" customWidth="1"/>
    <col min="43" max="43" width="3.6640625" style="9" customWidth="1"/>
    <col min="44" max="44" width="3.6640625" style="1" customWidth="1"/>
    <col min="45" max="45" width="10.6640625" style="1" customWidth="1"/>
    <col min="46" max="46" width="4.88671875" style="1" bestFit="1" customWidth="1"/>
    <col min="47" max="48" width="10.6640625" style="1" customWidth="1"/>
    <col min="49" max="49" width="3.6640625" style="9" customWidth="1"/>
    <col min="50" max="50" width="3.6640625" style="1" customWidth="1"/>
    <col min="51" max="51" width="10.6640625" style="1" customWidth="1"/>
    <col min="52" max="52" width="10.21875" style="1" bestFit="1" customWidth="1"/>
    <col min="53" max="54" width="10.6640625" style="1" customWidth="1"/>
    <col min="55" max="55" width="3.6640625" style="9" customWidth="1"/>
    <col min="56" max="56" width="3.6640625" style="1" customWidth="1"/>
    <col min="57" max="57" width="10.6640625" style="1" customWidth="1"/>
    <col min="58" max="58" width="8.77734375" style="1" customWidth="1"/>
    <col min="59" max="60" width="10.6640625" style="1" customWidth="1"/>
    <col min="61" max="61" width="3.6640625" style="9" customWidth="1"/>
    <col min="62" max="62" width="3.6640625" style="1" customWidth="1"/>
    <col min="63" max="63" width="10.6640625" style="1" customWidth="1"/>
    <col min="64" max="64" width="9.88671875" style="1" bestFit="1" customWidth="1"/>
    <col min="65" max="66" width="10.6640625" style="1" customWidth="1"/>
    <col min="67" max="67" width="3.6640625" style="9" customWidth="1"/>
    <col min="68" max="68" width="3.6640625" style="1" customWidth="1"/>
    <col min="69" max="69" width="10.6640625" style="1" customWidth="1"/>
    <col min="70" max="70" width="9.88671875" style="1" bestFit="1" customWidth="1"/>
    <col min="71" max="72" width="10.6640625" style="1" customWidth="1"/>
    <col min="73" max="16384" width="11.5546875" style="1"/>
  </cols>
  <sheetData>
    <row r="1" spans="1:72" ht="13.8" x14ac:dyDescent="0.25">
      <c r="C1" s="184">
        <v>43831</v>
      </c>
      <c r="D1" s="2" t="s">
        <v>0</v>
      </c>
      <c r="E1" s="3"/>
      <c r="F1" s="2"/>
      <c r="G1" s="4"/>
      <c r="H1" s="2"/>
      <c r="I1" s="2"/>
      <c r="L1" s="5"/>
      <c r="M1" s="6"/>
      <c r="O1" s="8" t="str">
        <f>"VALORISATION KMS ANNEE"&amp;" "&amp;TEXT($C$1,"aaaa")&amp;" /"</f>
        <v>VALORISATION KMS ANNEE 2020 /</v>
      </c>
      <c r="P1" s="185" t="s">
        <v>1</v>
      </c>
      <c r="Q1" s="5"/>
      <c r="AO1" s="2" t="s">
        <v>0</v>
      </c>
      <c r="AP1" s="3"/>
      <c r="AR1" s="3"/>
      <c r="AS1" s="2"/>
      <c r="AT1" s="2"/>
      <c r="AV1" s="5"/>
      <c r="AX1" s="5"/>
      <c r="AY1" s="8" t="str">
        <f>O1</f>
        <v>VALORISATION KMS ANNEE 2020 /</v>
      </c>
      <c r="AZ1" s="5" t="str">
        <f>P1</f>
        <v>LIGNE 1</v>
      </c>
      <c r="BA1" s="5"/>
      <c r="BB1" s="5"/>
      <c r="BD1" s="5"/>
    </row>
    <row r="2" spans="1:72" ht="17.25" customHeight="1" thickBot="1" x14ac:dyDescent="0.3">
      <c r="K2" s="10"/>
    </row>
    <row r="3" spans="1:72" s="11" customFormat="1" ht="13.95" customHeight="1" thickBot="1" x14ac:dyDescent="0.3">
      <c r="C3" s="12" t="s">
        <v>2</v>
      </c>
      <c r="D3" s="13" t="str">
        <f>TEXT(C1,"mmmm")</f>
        <v>janvier</v>
      </c>
      <c r="E3" s="14" t="str">
        <f>TEXT($C$1,"aaaa")</f>
        <v>2020</v>
      </c>
      <c r="F3" s="15"/>
      <c r="G3" s="16"/>
      <c r="H3" s="17"/>
      <c r="I3" s="18" t="s">
        <v>3</v>
      </c>
      <c r="J3" s="19">
        <f>EDATE($C$1,1)</f>
        <v>43862</v>
      </c>
      <c r="K3" s="20" t="str">
        <f>TEXT($C$1,"aaaa")</f>
        <v>2020</v>
      </c>
      <c r="L3" s="21"/>
      <c r="M3" s="16"/>
      <c r="N3" s="22"/>
      <c r="O3" s="18" t="s">
        <v>3</v>
      </c>
      <c r="P3" s="19">
        <f>EDATE($C$1,2)</f>
        <v>43891</v>
      </c>
      <c r="Q3" s="20" t="str">
        <f>TEXT($C$1,"aaaa")</f>
        <v>2020</v>
      </c>
      <c r="R3" s="21"/>
      <c r="S3" s="16"/>
      <c r="T3" s="22"/>
      <c r="U3" s="18" t="s">
        <v>2</v>
      </c>
      <c r="V3" s="19">
        <f>EDATE($C$1,3)</f>
        <v>43922</v>
      </c>
      <c r="W3" s="20" t="str">
        <f>TEXT($C$1,"aaaa")</f>
        <v>2020</v>
      </c>
      <c r="X3" s="20"/>
      <c r="Y3" s="16"/>
      <c r="Z3" s="22"/>
      <c r="AA3" s="18" t="s">
        <v>2</v>
      </c>
      <c r="AB3" s="19">
        <f>EDATE($C$1,4)</f>
        <v>43952</v>
      </c>
      <c r="AC3" s="20" t="str">
        <f>TEXT($C$1,"aaaa")</f>
        <v>2020</v>
      </c>
      <c r="AD3" s="21"/>
      <c r="AE3" s="16"/>
      <c r="AF3" s="22"/>
      <c r="AG3" s="18" t="s">
        <v>2</v>
      </c>
      <c r="AH3" s="19">
        <f>EDATE($C$1,5)</f>
        <v>43983</v>
      </c>
      <c r="AI3" s="20" t="str">
        <f>TEXT($C$1,"aaaa")</f>
        <v>2020</v>
      </c>
      <c r="AJ3" s="15"/>
      <c r="AK3" s="16"/>
      <c r="AL3" s="22"/>
      <c r="AM3" s="18" t="s">
        <v>2</v>
      </c>
      <c r="AN3" s="19">
        <f>EDATE($C$1,6)</f>
        <v>44013</v>
      </c>
      <c r="AO3" s="20" t="str">
        <f>TEXT($C$1,"aaaa")</f>
        <v>2020</v>
      </c>
      <c r="AP3" s="21"/>
      <c r="AQ3" s="16"/>
      <c r="AR3" s="17"/>
      <c r="AS3" s="18" t="s">
        <v>2</v>
      </c>
      <c r="AT3" s="19">
        <f>EDATE($C$1,7)</f>
        <v>44044</v>
      </c>
      <c r="AU3" s="20" t="str">
        <f>TEXT($C$1,"aaaa")</f>
        <v>2020</v>
      </c>
      <c r="AV3" s="21"/>
      <c r="AW3" s="16"/>
      <c r="AX3" s="17"/>
      <c r="AY3" s="18" t="s">
        <v>2</v>
      </c>
      <c r="AZ3" s="19">
        <f>EDATE($C$1,8)</f>
        <v>44075</v>
      </c>
      <c r="BA3" s="20" t="str">
        <f>TEXT($C$1,"aaaa")</f>
        <v>2020</v>
      </c>
      <c r="BB3" s="21"/>
      <c r="BC3" s="16"/>
      <c r="BD3" s="17"/>
      <c r="BE3" s="18" t="s">
        <v>2</v>
      </c>
      <c r="BF3" s="19">
        <f>EDATE($C$1,9)</f>
        <v>44105</v>
      </c>
      <c r="BG3" s="20" t="str">
        <f>TEXT($C$1,"aaaa")</f>
        <v>2020</v>
      </c>
      <c r="BH3" s="21"/>
      <c r="BI3" s="16"/>
      <c r="BJ3" s="17"/>
      <c r="BK3" s="18" t="s">
        <v>2</v>
      </c>
      <c r="BL3" s="19">
        <f>EDATE($C$1,10)</f>
        <v>44136</v>
      </c>
      <c r="BM3" s="20" t="str">
        <f>TEXT($C$1,"aaaa")</f>
        <v>2020</v>
      </c>
      <c r="BN3" s="21"/>
      <c r="BO3" s="16"/>
      <c r="BP3" s="17"/>
      <c r="BQ3" s="18" t="s">
        <v>2</v>
      </c>
      <c r="BR3" s="19">
        <f>EDATE($C$1,11)</f>
        <v>44166</v>
      </c>
      <c r="BS3" s="20" t="str">
        <f>TEXT($C$1,"aaaa")</f>
        <v>2020</v>
      </c>
      <c r="BT3" s="21"/>
    </row>
    <row r="4" spans="1:72" s="23" customFormat="1" ht="13.95" customHeight="1" thickBot="1" x14ac:dyDescent="0.3">
      <c r="C4" s="24" t="s">
        <v>1</v>
      </c>
      <c r="D4" s="25"/>
      <c r="E4" s="26" t="str">
        <f>$W$42</f>
        <v>BLO &gt; HUN</v>
      </c>
      <c r="F4" s="27" t="str">
        <f>$AA$42</f>
        <v>HUN &gt; BLO</v>
      </c>
      <c r="G4" s="28"/>
      <c r="H4" s="29"/>
      <c r="I4" s="30" t="s">
        <v>1</v>
      </c>
      <c r="J4" s="31"/>
      <c r="K4" s="26" t="str">
        <f>$W$42</f>
        <v>BLO &gt; HUN</v>
      </c>
      <c r="L4" s="27" t="str">
        <f>$AA$42</f>
        <v>HUN &gt; BLO</v>
      </c>
      <c r="M4" s="28"/>
      <c r="N4" s="28"/>
      <c r="O4" s="30" t="s">
        <v>1</v>
      </c>
      <c r="P4" s="31"/>
      <c r="Q4" s="26" t="str">
        <f>$W$42</f>
        <v>BLO &gt; HUN</v>
      </c>
      <c r="R4" s="27" t="str">
        <f>$AA$42</f>
        <v>HUN &gt; BLO</v>
      </c>
      <c r="S4" s="28"/>
      <c r="T4" s="28"/>
      <c r="U4" s="30" t="s">
        <v>1</v>
      </c>
      <c r="V4" s="31"/>
      <c r="W4" s="26" t="str">
        <f>$W$42</f>
        <v>BLO &gt; HUN</v>
      </c>
      <c r="X4" s="27" t="str">
        <f>$AA$42</f>
        <v>HUN &gt; BLO</v>
      </c>
      <c r="Y4" s="28"/>
      <c r="Z4" s="28"/>
      <c r="AA4" s="30" t="s">
        <v>1</v>
      </c>
      <c r="AB4" s="31"/>
      <c r="AC4" s="26" t="str">
        <f>$W$42</f>
        <v>BLO &gt; HUN</v>
      </c>
      <c r="AD4" s="27" t="str">
        <f>$AA$42</f>
        <v>HUN &gt; BLO</v>
      </c>
      <c r="AE4" s="28"/>
      <c r="AF4" s="28"/>
      <c r="AG4" s="30" t="s">
        <v>1</v>
      </c>
      <c r="AH4" s="31"/>
      <c r="AI4" s="26" t="str">
        <f>$W$42</f>
        <v>BLO &gt; HUN</v>
      </c>
      <c r="AJ4" s="27" t="str">
        <f>$AA$42</f>
        <v>HUN &gt; BLO</v>
      </c>
      <c r="AK4" s="28"/>
      <c r="AL4" s="28"/>
      <c r="AM4" s="30" t="s">
        <v>1</v>
      </c>
      <c r="AN4" s="31"/>
      <c r="AO4" s="26" t="str">
        <f>$W$42</f>
        <v>BLO &gt; HUN</v>
      </c>
      <c r="AP4" s="27" t="str">
        <f>$AA$42</f>
        <v>HUN &gt; BLO</v>
      </c>
      <c r="AQ4" s="28"/>
      <c r="AR4" s="29"/>
      <c r="AS4" s="30" t="s">
        <v>1</v>
      </c>
      <c r="AT4" s="31"/>
      <c r="AU4" s="26" t="str">
        <f>$W$42</f>
        <v>BLO &gt; HUN</v>
      </c>
      <c r="AV4" s="27" t="str">
        <f>$AA$42</f>
        <v>HUN &gt; BLO</v>
      </c>
      <c r="AW4" s="28"/>
      <c r="AX4" s="29"/>
      <c r="AY4" s="30" t="s">
        <v>1</v>
      </c>
      <c r="AZ4" s="31"/>
      <c r="BA4" s="26" t="str">
        <f>$W$42</f>
        <v>BLO &gt; HUN</v>
      </c>
      <c r="BB4" s="27" t="str">
        <f>$AA$42</f>
        <v>HUN &gt; BLO</v>
      </c>
      <c r="BC4" s="28"/>
      <c r="BD4" s="29"/>
      <c r="BE4" s="30" t="s">
        <v>1</v>
      </c>
      <c r="BF4" s="31"/>
      <c r="BG4" s="26" t="str">
        <f>$W$42</f>
        <v>BLO &gt; HUN</v>
      </c>
      <c r="BH4" s="27" t="str">
        <f>$AA$42</f>
        <v>HUN &gt; BLO</v>
      </c>
      <c r="BI4" s="28"/>
      <c r="BJ4" s="29"/>
      <c r="BK4" s="30" t="s">
        <v>1</v>
      </c>
      <c r="BL4" s="31"/>
      <c r="BM4" s="26" t="str">
        <f>$W$42</f>
        <v>BLO &gt; HUN</v>
      </c>
      <c r="BN4" s="27" t="str">
        <f>$AA$42</f>
        <v>HUN &gt; BLO</v>
      </c>
      <c r="BO4" s="28"/>
      <c r="BP4" s="29"/>
      <c r="BQ4" s="30" t="s">
        <v>1</v>
      </c>
      <c r="BR4" s="31"/>
      <c r="BS4" s="26" t="str">
        <f>$W$42</f>
        <v>BLO &gt; HUN</v>
      </c>
      <c r="BT4" s="27" t="str">
        <f>$AA$42</f>
        <v>HUN &gt; BLO</v>
      </c>
    </row>
    <row r="5" spans="1:72" s="32" customFormat="1" ht="13.95" customHeight="1" thickBot="1" x14ac:dyDescent="0.3">
      <c r="C5" s="33"/>
      <c r="D5" s="34"/>
      <c r="E5" s="35"/>
      <c r="F5" s="36"/>
      <c r="G5" s="37"/>
      <c r="H5" s="35"/>
      <c r="I5" s="33"/>
      <c r="J5" s="34"/>
      <c r="K5" s="35"/>
      <c r="L5" s="36"/>
      <c r="M5" s="37"/>
      <c r="N5" s="37"/>
      <c r="O5" s="33"/>
      <c r="P5" s="34"/>
      <c r="Q5" s="35"/>
      <c r="R5" s="36"/>
      <c r="S5" s="37"/>
      <c r="T5" s="37"/>
      <c r="U5" s="33"/>
      <c r="V5" s="34"/>
      <c r="W5" s="35"/>
      <c r="X5" s="36"/>
      <c r="Y5" s="37"/>
      <c r="Z5" s="37"/>
      <c r="AA5" s="33"/>
      <c r="AB5" s="34"/>
      <c r="AC5" s="35"/>
      <c r="AD5" s="36"/>
      <c r="AE5" s="37"/>
      <c r="AF5" s="37"/>
      <c r="AG5" s="33"/>
      <c r="AH5" s="34"/>
      <c r="AI5" s="35"/>
      <c r="AJ5" s="36"/>
      <c r="AK5" s="37"/>
      <c r="AL5" s="37"/>
      <c r="AM5" s="33"/>
      <c r="AN5" s="34"/>
      <c r="AO5" s="35"/>
      <c r="AP5" s="36"/>
      <c r="AQ5" s="37"/>
      <c r="AR5" s="35"/>
      <c r="AS5" s="33"/>
      <c r="AT5" s="34"/>
      <c r="AU5" s="35"/>
      <c r="AV5" s="36"/>
      <c r="AW5" s="37"/>
      <c r="AX5" s="35"/>
      <c r="AY5" s="33"/>
      <c r="BA5" s="38"/>
      <c r="BB5" s="39"/>
      <c r="BC5" s="37"/>
      <c r="BD5" s="38"/>
      <c r="BE5" s="33"/>
      <c r="BF5" s="34"/>
      <c r="BG5" s="35"/>
      <c r="BH5" s="36"/>
      <c r="BI5" s="37"/>
      <c r="BJ5" s="35"/>
      <c r="BK5" s="33"/>
      <c r="BL5" s="34"/>
      <c r="BM5" s="35"/>
      <c r="BN5" s="36"/>
      <c r="BO5" s="37"/>
      <c r="BP5" s="35"/>
      <c r="BQ5" s="33"/>
      <c r="BR5" s="34"/>
      <c r="BS5" s="35"/>
      <c r="BT5" s="36"/>
    </row>
    <row r="6" spans="1:72" s="40" customFormat="1" ht="13.95" customHeight="1" x14ac:dyDescent="0.25">
      <c r="A6" s="40">
        <f t="shared" ref="A6:A36" si="0">IF(COUNTIF(JFeries,C6),0,B6)</f>
        <v>0</v>
      </c>
      <c r="B6" s="41">
        <f>WEEKDAY($C6,2)</f>
        <v>3</v>
      </c>
      <c r="C6" s="42">
        <f>C1</f>
        <v>43831</v>
      </c>
      <c r="D6" s="43">
        <f>$C$1</f>
        <v>43831</v>
      </c>
      <c r="E6" s="51" t="str">
        <f>IF(OR(A6=0,A6=7),"",IF(A6&gt;=6,HLOOKUP(E$4,BLO_HUN_VACSCO,3,FALSE),HLOOKUP(E$4,BLO_HUN_VACSCO,2,FALSE)))</f>
        <v/>
      </c>
      <c r="F6" s="189" t="str">
        <f>IF(OR(A6=0,A6=7),"",IF(A6&gt;=6,HLOOKUP(F$4,HUN_BLO_VACSCO,3,FALSE),HLOOKUP(F$4,HUN_BLO_VACSCO,2,FALSE)))</f>
        <v/>
      </c>
      <c r="G6" s="40">
        <f t="shared" ref="G6:G34" si="1">IF(COUNTIF(JFeries,I6),0,H6)</f>
        <v>6</v>
      </c>
      <c r="H6" s="40">
        <f>WEEKDAY(I6,2)</f>
        <v>6</v>
      </c>
      <c r="I6" s="46">
        <f>EDATE($C$1,1)</f>
        <v>43862</v>
      </c>
      <c r="J6" s="47">
        <f>$I$6</f>
        <v>43862</v>
      </c>
      <c r="K6" s="44">
        <f t="shared" ref="K6:K19" si="2">IF(OR(G6=0,G6=7),"",IF(H6=6,HLOOKUP(K$4,BLO_HUN_SCO,4,FALSE),IF(OR(G6=1,G6=2,G6=4,G6=5),HLOOKUP(K$4,BLO_HUN_SCO,2,FALSE),HLOOKUP(K$4,BLO_HUN_SCO,3,FALSE))))</f>
        <v>193.6</v>
      </c>
      <c r="L6" s="48">
        <f t="shared" ref="L6:L19" si="3">IF(OR(G6=0,G6=7),"",IF(G6=6,HLOOKUP(L$4,HUN_BLO_SCO,4,FALSE),IF(OR(G6=1,G6=2,G6=4,G6=5),HLOOKUP(L$4,HUN_BLO_SCO,2,FALSE),HLOOKUP(L$4,HUN_BLO_SCO,3,FALSE))))</f>
        <v>145.30000000000001</v>
      </c>
      <c r="M6" s="41">
        <f t="shared" ref="M6:M36" si="4">IF(COUNTIF(JFeries,6),0,N6)</f>
        <v>7</v>
      </c>
      <c r="N6" s="41">
        <f>WEEKDAY(O6,2)</f>
        <v>7</v>
      </c>
      <c r="O6" s="46">
        <f>EDATE($C$1,2)</f>
        <v>43891</v>
      </c>
      <c r="P6" s="47">
        <f>$O$6</f>
        <v>43891</v>
      </c>
      <c r="Q6" s="44" t="str">
        <f>IF(OR(M6=0,M6=7),"",IF(M6&gt;=6,HLOOKUP(Q$4,BLO_HUN_VACSCO,3,FALSE),HLOOKUP(Q$4,BLO_HUN_VACSCO,2,FALSE)))</f>
        <v/>
      </c>
      <c r="R6" s="48" t="str">
        <f>IF(OR(M6=0,M6=7),"",IF(M6&gt;=6,HLOOKUP(R$4,HUN_BLO_VACSCO,3,FALSE),HLOOKUP(R$4,HUN_BLO_VACSCO,2,FALSE)))</f>
        <v/>
      </c>
      <c r="S6" s="41">
        <f t="shared" ref="S6:S35" si="5">IF(COUNTIF(JFeries,U6),0,T6)</f>
        <v>3</v>
      </c>
      <c r="T6" s="41">
        <f>WEEKDAY(U6,2)</f>
        <v>3</v>
      </c>
      <c r="U6" s="46">
        <f>EDATE($C$1,3)</f>
        <v>43922</v>
      </c>
      <c r="V6" s="43">
        <f>U6</f>
        <v>43922</v>
      </c>
      <c r="W6" s="44">
        <f t="shared" ref="W6:W14" si="6">IF(OR(S6=0,S6=7),"",IF(T6=6,HLOOKUP(W$4,BLO_HUN_SCO,4,FALSE),IF(OR(S6=1,S6=2,S6=4,S6=5),HLOOKUP(W$4,BLO_HUN_SCO,2,FALSE),HLOOKUP(W$4,BLO_HUN_SCO,3,FALSE))))</f>
        <v>340.5</v>
      </c>
      <c r="X6" s="48">
        <f t="shared" ref="X6:X14" si="7">IF(OR(S6=0,S6=7),"",IF(S6=6,HLOOKUP(X$4,HUN_BLO_SCO,4,FALSE),IF(OR(S6=1,S6=2,S6=4,S6=5),HLOOKUP(X$4,HUN_BLO_SCO,2,FALSE),HLOOKUP(X$4,HUN_BLO_SCO,3,FALSE))))</f>
        <v>250.5</v>
      </c>
      <c r="Y6" s="41">
        <f t="shared" ref="Y6:Y36" si="8">IF(COUNTIF(JFeries,AA6),0,Z6)</f>
        <v>0</v>
      </c>
      <c r="Z6" s="41">
        <f>WEEKDAY(AA6,2)</f>
        <v>5</v>
      </c>
      <c r="AA6" s="46">
        <f>EDATE($C$1,4)</f>
        <v>43952</v>
      </c>
      <c r="AB6" s="43">
        <f>AA6</f>
        <v>43952</v>
      </c>
      <c r="AC6" s="44" t="str">
        <f t="shared" ref="AC6:AC25" si="9">IF(OR(Y6=0,Y6=7),"",IF(Y6=6,HLOOKUP(AC$4,BLO_HUN_SCO,4,FALSE),IF(OR(Y6=1,Y6=2,Y6=4,Y6=5),HLOOKUP(AC$4,BLO_HUN_SCO,2,FALSE),HLOOKUP(AC$4,BLO_HUN_SCO,3,FALSE))))</f>
        <v/>
      </c>
      <c r="AD6" s="49" t="str">
        <f t="shared" ref="AD6:AD25" si="10">IF(OR(Y6=0,Y6=7),"",IF(Y6=6,HLOOKUP(AD$4,HUN_BLO_SCO,4,FALSE),IF(OR(Y6=1,Y6=2,Y6=4,Y6=5),HLOOKUP(AD$4,HUN_BLO_SCO,2,FALSE),HLOOKUP(AD$4,HUN_BLO_SCO,3,FALSE))))</f>
        <v/>
      </c>
      <c r="AE6" s="181">
        <f t="shared" ref="AE6:AE35" si="11">IF(COUNTIF(JFeries,AG6),0,AF6)</f>
        <v>0</v>
      </c>
      <c r="AF6" s="181">
        <f>WEEKDAY(AG6,2)</f>
        <v>1</v>
      </c>
      <c r="AG6" s="50">
        <f>EDATE($C$1,5)</f>
        <v>43983</v>
      </c>
      <c r="AH6" s="43">
        <f>AG6</f>
        <v>43983</v>
      </c>
      <c r="AI6" s="44" t="str">
        <f t="shared" ref="AI6:AI35" si="12">IF(OR(AE6=0,AE6=7),"",IF(AE6=6,HLOOKUP(AI$4,BLO_HUN_SCO,4,FALSE),IF(OR(AE6=1,AE6=2,AE6=4,AE6=5),HLOOKUP(AI$4,BLO_HUN_SCO,2,FALSE),HLOOKUP(AI$4,BLO_HUN_SCO,3,FALSE))))</f>
        <v/>
      </c>
      <c r="AJ6" s="48" t="str">
        <f t="shared" ref="AJ6:AJ35" si="13">IF(OR(AE6=0,AE6=7),"",IF(AE6=6,HLOOKUP(AJ$4,HUN_BLO_SCO,4,FALSE),IF(OR(AE6=1,AE6=2,AE6=4,AE6=5),HLOOKUP(AJ$4,HUN_BLO_SCO,2,FALSE),HLOOKUP(AJ$4,HUN_BLO_SCO,3,FALSE))))</f>
        <v/>
      </c>
      <c r="AK6" s="41">
        <f t="shared" ref="AK6:AK36" si="14">IF(COUNTIF(JFeries,AM6),0,AL6)</f>
        <v>3</v>
      </c>
      <c r="AL6" s="41">
        <f>WEEKDAY(AM6,2)</f>
        <v>3</v>
      </c>
      <c r="AM6" s="46">
        <f>EDATE($C$1,6)</f>
        <v>44013</v>
      </c>
      <c r="AN6" s="43">
        <f>AM6</f>
        <v>44013</v>
      </c>
      <c r="AO6" s="44">
        <f>IF(OR(AK6=0,AK6=7),"",IF(AK6=6,HLOOKUP(AO$4,BLO_HUN_SCO,4,FALSE),IF(OR(AK6=1,AK6=2,AK6=4,AK6=5),HLOOKUP(AO$4,BLO_HUN_SCO,2,FALSE),HLOOKUP(AO$4,BLO_HUN_SCO,3,FALSE))))</f>
        <v>340.5</v>
      </c>
      <c r="AP6" s="48">
        <f>IF(OR(AK6=0,AK6=7),"",IF(AK6=6,HLOOKUP(AP$4,HUN_BLO_SCO,4,FALSE),IF(OR(AK6=1,AK6=2,AK6=4,AK6=5),HLOOKUP(AP$4,HUN_BLO_SCO,2,FALSE),HLOOKUP(AP$4,HUN_BLO_SCO,3,FALSE))))</f>
        <v>250.5</v>
      </c>
      <c r="AQ6" s="40">
        <f t="shared" ref="AQ6:AQ36" si="15">IF(COUNTIF(JFeries,AS6),0,AR6)</f>
        <v>6</v>
      </c>
      <c r="AR6" s="40">
        <f>WEEKDAY(AS6,2)</f>
        <v>6</v>
      </c>
      <c r="AS6" s="46">
        <f>EDATE($C$1,7)</f>
        <v>44044</v>
      </c>
      <c r="AT6" s="43">
        <f>AS6</f>
        <v>44044</v>
      </c>
      <c r="AU6" s="44">
        <f t="shared" ref="AU6:AU36" si="16">IF(OR(AQ6=0,AQ6=7),"",IF(AQ6&gt;=6,HLOOKUP(AU$4,BLO_HUN_VACSCO,3,FALSE),HLOOKUP(AU$4,BLO_HUN_VACSCO,2,FALSE)))</f>
        <v>193.6</v>
      </c>
      <c r="AV6" s="48">
        <f t="shared" ref="AV6:AV36" si="17">IF(OR(AQ6=0,AQ6=7),"",IF(AQ6&gt;=6,HLOOKUP(AV$4,HUN_BLO_VACSCO,3,FALSE),HLOOKUP(AV$4,HUN_BLO_VACSCO,2,FALSE)))</f>
        <v>145.30000000000001</v>
      </c>
      <c r="AW6" s="40">
        <f t="shared" ref="AW6:AW35" si="18">IF(COUNTIF(JFeries,AY6),0,AX6)</f>
        <v>2</v>
      </c>
      <c r="AX6" s="40">
        <f>WEEKDAY(AY6,2)</f>
        <v>2</v>
      </c>
      <c r="AY6" s="46">
        <f>EDATE($C$1,8)</f>
        <v>44075</v>
      </c>
      <c r="AZ6" s="43">
        <f>AY6</f>
        <v>44075</v>
      </c>
      <c r="BA6" s="51">
        <f t="shared" ref="BA6:BA35" si="19">IF(OR(AW6=0,AW6=7),"",IF(AW6=6,HLOOKUP(BA$4,BLO_HUN_SCO,4,FALSE),IF(OR(AW6=1,AW6=2,AW6=4,AW6=5),HLOOKUP(BA$4,BLO_HUN_SCO,2,FALSE),HLOOKUP(BA$4,BLO_HUN_SCO,3,FALSE))))</f>
        <v>326.7</v>
      </c>
      <c r="BB6" s="52">
        <f t="shared" ref="BB6:BB35" si="20">IF(OR(AW6=0,AW6=7),"",IF(AW6=6,HLOOKUP(BB$4,HUN_BLO_SCO,4,FALSE),IF(OR(AW6=1,AW6=2,AW6=4,AW6=5),HLOOKUP(BB$4,HUN_BLO_SCO,2,FALSE),HLOOKUP(BB$4,HUN_BLO_SCO,3,FALSE))))</f>
        <v>246.8</v>
      </c>
      <c r="BC6" s="182">
        <f t="shared" ref="BC6:BC36" si="21">IF(COUNTIF(JFeries,BE6),0,BD6)</f>
        <v>4</v>
      </c>
      <c r="BD6" s="182">
        <f>WEEKDAY(BE6,2)</f>
        <v>4</v>
      </c>
      <c r="BE6" s="46">
        <f>EDATE($C$1,9)</f>
        <v>44105</v>
      </c>
      <c r="BF6" s="43">
        <f>BE6</f>
        <v>44105</v>
      </c>
      <c r="BG6" s="44">
        <f t="shared" ref="BG6:BG21" si="22">IF(OR(BC6=0,BC6=7),"",IF(BC6=6,HLOOKUP(BG$4,BLO_HUN_SCO,4,FALSE),IF(OR(BC6=1,BC6=2,BC6=4,BC6=5),HLOOKUP(BG$4,BLO_HUN_SCO,2,FALSE),HLOOKUP(BG$4,BLO_HUN_SCO,3,FALSE))))</f>
        <v>326.7</v>
      </c>
      <c r="BH6" s="48">
        <f t="shared" ref="BH6:BH21" si="23">IF(OR(BC6=0,BC6=7),"",IF(BC6=6,HLOOKUP(BH$4,HUN_BLO_SCO,4,FALSE),IF(OR(BC6=1,BC6=2,BC6=4,BC6=5),HLOOKUP(BH$4,HUN_BLO_SCO,2,FALSE),HLOOKUP(BH$4,HUN_BLO_SCO,3,FALSE))))</f>
        <v>246.8</v>
      </c>
      <c r="BI6" s="40">
        <f t="shared" ref="BI6:BI35" si="24">IF(COUNTIF(JFeries,BK6),0,BJ6)</f>
        <v>0</v>
      </c>
      <c r="BJ6" s="40">
        <f>WEEKDAY(BK6,2)</f>
        <v>7</v>
      </c>
      <c r="BK6" s="46">
        <f>EDATE($C$1,10)</f>
        <v>44136</v>
      </c>
      <c r="BL6" s="43">
        <f>BK6</f>
        <v>44136</v>
      </c>
      <c r="BM6" s="44" t="str">
        <f t="shared" ref="BM6:BM35" si="25">IF(OR(BI6=0,BI6=7),"",IF(BI6=6,HLOOKUP(BM$4,BLO_HUN_SCO,4,FALSE),IF(OR(BI6=1,BI6=2,BI6=4,BI6=5),HLOOKUP(BM$4,BLO_HUN_SCO,2,FALSE),HLOOKUP(BM$4,BLO_HUN_SCO,3,FALSE))))</f>
        <v/>
      </c>
      <c r="BN6" s="49" t="str">
        <f t="shared" ref="BN6:BN35" si="26">IF(OR(BI6=0,BI6=7),"",IF(BI6=6,HLOOKUP(BN$4,HUN_BLO_SCO,4,FALSE),IF(OR(BI6=1,BI6=2,BI6=4,BI6=5),HLOOKUP(BN$4,HUN_BLO_SCO,2,FALSE),HLOOKUP(BN$4,HUN_BLO_SCO,3,FALSE))))</f>
        <v/>
      </c>
      <c r="BO6" s="40">
        <f t="shared" ref="BO6:BO36" si="27">IF(COUNTIF(JFeries,BQ6),0,BP6)</f>
        <v>2</v>
      </c>
      <c r="BP6" s="40">
        <f>WEEKDAY(BQ6,2)</f>
        <v>2</v>
      </c>
      <c r="BQ6" s="46">
        <f>EDATE($C$1,11)</f>
        <v>44166</v>
      </c>
      <c r="BR6" s="43">
        <f>BQ6</f>
        <v>44166</v>
      </c>
      <c r="BS6" s="44">
        <f t="shared" ref="BS6:BS23" si="28">IF(OR(BO6=0,BO6=7),"",IF(BO6=6,HLOOKUP(BS$4,BLO_HUN_SCO,4,FALSE),IF(OR(BO6=1,BO6=2,BO6=4,BO6=5),HLOOKUP(BS$4,BLO_HUN_SCO,2,FALSE),HLOOKUP(BS$4,BLO_HUN_SCO,3,FALSE))))</f>
        <v>326.7</v>
      </c>
      <c r="BT6" s="48">
        <f t="shared" ref="BT6:BT23" si="29">IF(OR(BO6=0,BO6=7),"",IF(BO6=6,HLOOKUP(BT$4,HUN_BLO_SCO,4,FALSE),IF(OR(BO6=1,BO6=2,BO6=4,BO6=5),HLOOKUP(BT$4,HUN_BLO_SCO,2,FALSE),HLOOKUP(BT$4,HUN_BLO_SCO,3,FALSE))))</f>
        <v>246.8</v>
      </c>
    </row>
    <row r="7" spans="1:72" s="40" customFormat="1" ht="13.95" customHeight="1" x14ac:dyDescent="0.25">
      <c r="A7" s="40">
        <f t="shared" si="0"/>
        <v>4</v>
      </c>
      <c r="B7" s="41">
        <f>WEEKDAY($C7,2)</f>
        <v>4</v>
      </c>
      <c r="C7" s="46">
        <f>C6+1</f>
        <v>43832</v>
      </c>
      <c r="D7" s="53">
        <f>+D6+1</f>
        <v>43832</v>
      </c>
      <c r="E7" s="44">
        <f>IF(OR(A7=0,A7=7),"",IF(A7&gt;=6,HLOOKUP(E$4,BLO_HUN_VACSCO,3,FALSE),HLOOKUP(E$4,BLO_HUN_VACSCO,2,FALSE)))</f>
        <v>303.7</v>
      </c>
      <c r="F7" s="49">
        <f>IF(OR(A7=0,A7=7),"",IF(A7&gt;=6,HLOOKUP(F$4,HUN_BLO_VACSCO,3,FALSE),HLOOKUP(F$4,HUN_BLO_VACSCO,2,FALSE)))</f>
        <v>227.4</v>
      </c>
      <c r="G7" s="40">
        <f t="shared" si="1"/>
        <v>7</v>
      </c>
      <c r="H7" s="40">
        <f t="shared" ref="H7:H34" si="30">WEEKDAY(I7,2)</f>
        <v>7</v>
      </c>
      <c r="I7" s="46">
        <f>I6+1</f>
        <v>43863</v>
      </c>
      <c r="J7" s="53">
        <f>J6+1</f>
        <v>43863</v>
      </c>
      <c r="K7" s="44" t="str">
        <f t="shared" si="2"/>
        <v/>
      </c>
      <c r="L7" s="48" t="str">
        <f t="shared" si="3"/>
        <v/>
      </c>
      <c r="M7" s="41">
        <f t="shared" si="4"/>
        <v>1</v>
      </c>
      <c r="N7" s="41">
        <f t="shared" ref="N7:N36" si="31">WEEKDAY(O7,2)</f>
        <v>1</v>
      </c>
      <c r="O7" s="46">
        <f>O6+1</f>
        <v>43892</v>
      </c>
      <c r="P7" s="53">
        <f>P6+1</f>
        <v>43892</v>
      </c>
      <c r="Q7" s="44">
        <f>IF(OR(M7=0,M7=7),"",IF(N7=6,HLOOKUP(Q$4,BLO_HUN_SCO,4,FALSE),IF(OR(M7=1,M7=2,M7=4,M7=5),HLOOKUP(Q$4,BLO_HUN_SCO,2,FALSE),HLOOKUP(Q$4,BLO_HUN_SCO,3,FALSE))))</f>
        <v>326.7</v>
      </c>
      <c r="R7" s="48">
        <f>IF(OR(M7=0,M7=7),"",IF(M7=6,HLOOKUP(R$4,HUN_BLO_SCO,4,FALSE),IF(OR(M7=1,M7=2,M7=4,M7=5),HLOOKUP(R$4,HUN_BLO_SCO,2,FALSE),HLOOKUP(R$4,HUN_BLO_SCO,3,FALSE))))</f>
        <v>246.8</v>
      </c>
      <c r="S7" s="41">
        <f t="shared" si="5"/>
        <v>4</v>
      </c>
      <c r="T7" s="41">
        <f t="shared" ref="T7:T35" si="32">WEEKDAY(U7,2)</f>
        <v>4</v>
      </c>
      <c r="U7" s="46">
        <f>U6+1</f>
        <v>43923</v>
      </c>
      <c r="V7" s="53">
        <f>+V6+1</f>
        <v>43923</v>
      </c>
      <c r="W7" s="44">
        <f t="shared" si="6"/>
        <v>326.7</v>
      </c>
      <c r="X7" s="48">
        <f t="shared" si="7"/>
        <v>246.8</v>
      </c>
      <c r="Y7" s="41">
        <f t="shared" si="8"/>
        <v>6</v>
      </c>
      <c r="Z7" s="41">
        <f t="shared" ref="Z7:Z36" si="33">WEEKDAY(AA7,2)</f>
        <v>6</v>
      </c>
      <c r="AA7" s="46">
        <f>AA6+1</f>
        <v>43953</v>
      </c>
      <c r="AB7" s="53">
        <f>+AB6+1</f>
        <v>43953</v>
      </c>
      <c r="AC7" s="44">
        <f t="shared" si="9"/>
        <v>193.6</v>
      </c>
      <c r="AD7" s="49">
        <f t="shared" si="10"/>
        <v>145.30000000000001</v>
      </c>
      <c r="AE7" s="181">
        <f t="shared" si="11"/>
        <v>2</v>
      </c>
      <c r="AF7" s="181">
        <f t="shared" ref="AF7:AF35" si="34">WEEKDAY(AG7,2)</f>
        <v>2</v>
      </c>
      <c r="AG7" s="54">
        <f>AG6+1</f>
        <v>43984</v>
      </c>
      <c r="AH7" s="53">
        <f>+AH6+1</f>
        <v>43984</v>
      </c>
      <c r="AI7" s="44">
        <f t="shared" si="12"/>
        <v>326.7</v>
      </c>
      <c r="AJ7" s="48">
        <f t="shared" si="13"/>
        <v>246.8</v>
      </c>
      <c r="AK7" s="41">
        <f t="shared" si="14"/>
        <v>4</v>
      </c>
      <c r="AL7" s="41">
        <f t="shared" ref="AL7:AL36" si="35">WEEKDAY(AM7,2)</f>
        <v>4</v>
      </c>
      <c r="AM7" s="46">
        <f>AM6+1</f>
        <v>44014</v>
      </c>
      <c r="AN7" s="53">
        <f>+AN6+1</f>
        <v>44014</v>
      </c>
      <c r="AO7" s="44">
        <f>IF(OR(AK7=0,AK7=7),"",IF(AK7=6,HLOOKUP(AO$4,BLO_HUN_SCO,4,FALSE),IF(OR(AK7=1,AK7=2,AK7=4,AK7=5),HLOOKUP(AO$4,BLO_HUN_SCO,2,FALSE),HLOOKUP(AO$4,BLO_HUN_SCO,3,FALSE))))</f>
        <v>326.7</v>
      </c>
      <c r="AP7" s="48">
        <f>IF(OR(AK7=0,AK7=7),"",IF(AK7=6,HLOOKUP(AP$4,HUN_BLO_SCO,4,FALSE),IF(OR(AK7=1,AK7=2,AK7=4,AK7=5),HLOOKUP(AP$4,HUN_BLO_SCO,2,FALSE),HLOOKUP(AP$4,HUN_BLO_SCO,3,FALSE))))</f>
        <v>246.8</v>
      </c>
      <c r="AQ7" s="40">
        <f t="shared" si="15"/>
        <v>7</v>
      </c>
      <c r="AR7" s="40">
        <f t="shared" ref="AR7:AR36" si="36">WEEKDAY(AS7,2)</f>
        <v>7</v>
      </c>
      <c r="AS7" s="46">
        <f>AS6+1</f>
        <v>44045</v>
      </c>
      <c r="AT7" s="53">
        <f>+AT6+1</f>
        <v>44045</v>
      </c>
      <c r="AU7" s="44" t="str">
        <f t="shared" si="16"/>
        <v/>
      </c>
      <c r="AV7" s="48" t="str">
        <f t="shared" si="17"/>
        <v/>
      </c>
      <c r="AW7" s="40">
        <f t="shared" si="18"/>
        <v>3</v>
      </c>
      <c r="AX7" s="40">
        <f t="shared" ref="AX7:AX35" si="37">WEEKDAY(AY7,2)</f>
        <v>3</v>
      </c>
      <c r="AY7" s="46">
        <f>AY6+1</f>
        <v>44076</v>
      </c>
      <c r="AZ7" s="53">
        <f>+AZ6+1</f>
        <v>44076</v>
      </c>
      <c r="BA7" s="44">
        <f t="shared" si="19"/>
        <v>340.5</v>
      </c>
      <c r="BB7" s="48">
        <f t="shared" si="20"/>
        <v>250.5</v>
      </c>
      <c r="BC7" s="40">
        <f t="shared" si="21"/>
        <v>5</v>
      </c>
      <c r="BD7" s="40">
        <f t="shared" ref="BD7:BD36" si="38">WEEKDAY(BE7,2)</f>
        <v>5</v>
      </c>
      <c r="BE7" s="46">
        <f>BE6+1</f>
        <v>44106</v>
      </c>
      <c r="BF7" s="53">
        <f>+BF6+1</f>
        <v>44106</v>
      </c>
      <c r="BG7" s="44">
        <f t="shared" si="22"/>
        <v>326.7</v>
      </c>
      <c r="BH7" s="48">
        <f t="shared" si="23"/>
        <v>246.8</v>
      </c>
      <c r="BI7" s="40">
        <f t="shared" si="24"/>
        <v>1</v>
      </c>
      <c r="BJ7" s="40">
        <f t="shared" ref="BJ7:BJ35" si="39">WEEKDAY(BK7,2)</f>
        <v>1</v>
      </c>
      <c r="BK7" s="46">
        <f>BK6+1</f>
        <v>44137</v>
      </c>
      <c r="BL7" s="53">
        <f>+BL6+1</f>
        <v>44137</v>
      </c>
      <c r="BM7" s="44">
        <f t="shared" si="25"/>
        <v>326.7</v>
      </c>
      <c r="BN7" s="48">
        <f t="shared" si="26"/>
        <v>246.8</v>
      </c>
      <c r="BO7" s="40">
        <f t="shared" si="27"/>
        <v>3</v>
      </c>
      <c r="BP7" s="40">
        <f t="shared" ref="BP7:BP36" si="40">WEEKDAY(BQ7,2)</f>
        <v>3</v>
      </c>
      <c r="BQ7" s="46">
        <f>BQ6+1</f>
        <v>44167</v>
      </c>
      <c r="BR7" s="53">
        <f>+BR6+1</f>
        <v>44167</v>
      </c>
      <c r="BS7" s="44">
        <f t="shared" si="28"/>
        <v>340.5</v>
      </c>
      <c r="BT7" s="48">
        <f t="shared" si="29"/>
        <v>250.5</v>
      </c>
    </row>
    <row r="8" spans="1:72" s="40" customFormat="1" ht="13.95" customHeight="1" x14ac:dyDescent="0.25">
      <c r="A8" s="40">
        <f t="shared" si="0"/>
        <v>5</v>
      </c>
      <c r="B8" s="41">
        <f t="shared" ref="B8:B36" si="41">WEEKDAY($C8,2)</f>
        <v>5</v>
      </c>
      <c r="C8" s="46">
        <f t="shared" ref="C8:C36" si="42">C7+1</f>
        <v>43833</v>
      </c>
      <c r="D8" s="53">
        <f t="shared" ref="D8:D36" si="43">+D7+1</f>
        <v>43833</v>
      </c>
      <c r="E8" s="44">
        <f>IF(OR(A8=0,A8=7),"",IF(A8&gt;=6,HLOOKUP(E$4,BLO_HUN_VACSCO,3,FALSE),HLOOKUP(E$4,BLO_HUN_VACSCO,2,FALSE)))</f>
        <v>303.7</v>
      </c>
      <c r="F8" s="49">
        <f>IF(OR(A8=0,A8=7),"",IF(A8&gt;=6,HLOOKUP(F$4,HUN_BLO_VACSCO,3,FALSE),HLOOKUP(F$4,HUN_BLO_VACSCO,2,FALSE)))</f>
        <v>227.4</v>
      </c>
      <c r="G8" s="40">
        <f t="shared" si="1"/>
        <v>1</v>
      </c>
      <c r="H8" s="40">
        <f t="shared" si="30"/>
        <v>1</v>
      </c>
      <c r="I8" s="46">
        <f t="shared" ref="I8:J23" si="44">I7+1</f>
        <v>43864</v>
      </c>
      <c r="J8" s="53">
        <f t="shared" si="44"/>
        <v>43864</v>
      </c>
      <c r="K8" s="44">
        <f t="shared" si="2"/>
        <v>326.7</v>
      </c>
      <c r="L8" s="48">
        <f t="shared" si="3"/>
        <v>246.8</v>
      </c>
      <c r="M8" s="41">
        <f t="shared" si="4"/>
        <v>2</v>
      </c>
      <c r="N8" s="41">
        <f t="shared" si="31"/>
        <v>2</v>
      </c>
      <c r="O8" s="46">
        <f t="shared" ref="O8:P23" si="45">O7+1</f>
        <v>43893</v>
      </c>
      <c r="P8" s="53">
        <f t="shared" si="45"/>
        <v>43893</v>
      </c>
      <c r="Q8" s="44">
        <f t="shared" ref="Q8:Q36" si="46">IF(OR(M8=0,M8=7),"",IF(N8=6,HLOOKUP(Q$4,BLO_HUN_SCO,4,FALSE),IF(OR(N8=1,N8=2,N8=4,N8=5),HLOOKUP(Q$4,BLO_HUN_SCO,2,FALSE),HLOOKUP(Q$4,BLO_HUN_SCO,3,FALSE))))</f>
        <v>326.7</v>
      </c>
      <c r="R8" s="48">
        <f t="shared" ref="R8:R36" si="47">IF(OR(N8=0,N8=7),"",IF(O8=6,HLOOKUP(R$4,HUN_BLO_SCO,4,FALSE),IF(OR(O8=1,O8=2,O8=4,O8=5),HLOOKUP(R$4,HUN_BLO_SCO,2,FALSE),HLOOKUP(R$4,HUN_BLO_SCO,3,FALSE))))</f>
        <v>250.5</v>
      </c>
      <c r="S8" s="41">
        <f t="shared" si="5"/>
        <v>5</v>
      </c>
      <c r="T8" s="41">
        <f t="shared" si="32"/>
        <v>5</v>
      </c>
      <c r="U8" s="46">
        <f t="shared" ref="U8:U35" si="48">U7+1</f>
        <v>43924</v>
      </c>
      <c r="V8" s="53">
        <f t="shared" ref="V8:V35" si="49">+V7+1</f>
        <v>43924</v>
      </c>
      <c r="W8" s="44">
        <f t="shared" si="6"/>
        <v>326.7</v>
      </c>
      <c r="X8" s="48">
        <f t="shared" si="7"/>
        <v>246.8</v>
      </c>
      <c r="Y8" s="41">
        <f t="shared" si="8"/>
        <v>7</v>
      </c>
      <c r="Z8" s="41">
        <f t="shared" si="33"/>
        <v>7</v>
      </c>
      <c r="AA8" s="46">
        <f t="shared" ref="AA8:AA36" si="50">AA7+1</f>
        <v>43954</v>
      </c>
      <c r="AB8" s="53">
        <f t="shared" ref="AB8:AB36" si="51">+AB7+1</f>
        <v>43954</v>
      </c>
      <c r="AC8" s="44" t="str">
        <f t="shared" si="9"/>
        <v/>
      </c>
      <c r="AD8" s="49" t="str">
        <f t="shared" si="10"/>
        <v/>
      </c>
      <c r="AE8" s="181">
        <f t="shared" si="11"/>
        <v>3</v>
      </c>
      <c r="AF8" s="181">
        <f t="shared" si="34"/>
        <v>3</v>
      </c>
      <c r="AG8" s="54">
        <f t="shared" ref="AG8:AG35" si="52">AG7+1</f>
        <v>43985</v>
      </c>
      <c r="AH8" s="53">
        <f t="shared" ref="AH8:AH35" si="53">+AH7+1</f>
        <v>43985</v>
      </c>
      <c r="AI8" s="44">
        <f t="shared" si="12"/>
        <v>340.5</v>
      </c>
      <c r="AJ8" s="48">
        <f t="shared" si="13"/>
        <v>250.5</v>
      </c>
      <c r="AK8" s="41">
        <f t="shared" si="14"/>
        <v>5</v>
      </c>
      <c r="AL8" s="41">
        <f t="shared" si="35"/>
        <v>5</v>
      </c>
      <c r="AM8" s="46">
        <f t="shared" ref="AM8:AM36" si="54">AM7+1</f>
        <v>44015</v>
      </c>
      <c r="AN8" s="53">
        <f t="shared" ref="AN8:AN36" si="55">+AN7+1</f>
        <v>44015</v>
      </c>
      <c r="AO8" s="44">
        <f>IF(OR(AK8=0,AK8=7),"",IF(AK8=6,HLOOKUP(AO$4,BLO_HUN_SCO,4,FALSE),IF(OR(AK8=1,AK8=2,AK8=4,AK8=5),HLOOKUP(AO$4,BLO_HUN_SCO,2,FALSE),HLOOKUP(AO$4,BLO_HUN_SCO,3,FALSE))))</f>
        <v>326.7</v>
      </c>
      <c r="AP8" s="48">
        <f>IF(OR(AK8=0,AK8=7),"",IF(AK8=6,HLOOKUP(AP$4,HUN_BLO_SCO,4,FALSE),IF(OR(AK8=1,AK8=2,AK8=4,AK8=5),HLOOKUP(AP$4,HUN_BLO_SCO,2,FALSE),HLOOKUP(AP$4,HUN_BLO_SCO,3,FALSE))))</f>
        <v>246.8</v>
      </c>
      <c r="AQ8" s="40">
        <f t="shared" si="15"/>
        <v>1</v>
      </c>
      <c r="AR8" s="40">
        <f t="shared" si="36"/>
        <v>1</v>
      </c>
      <c r="AS8" s="46">
        <f t="shared" ref="AS8:AS36" si="56">AS7+1</f>
        <v>44046</v>
      </c>
      <c r="AT8" s="53">
        <f t="shared" ref="AT8:AT36" si="57">+AT7+1</f>
        <v>44046</v>
      </c>
      <c r="AU8" s="44">
        <f t="shared" si="16"/>
        <v>303.7</v>
      </c>
      <c r="AV8" s="48">
        <f t="shared" si="17"/>
        <v>227.4</v>
      </c>
      <c r="AW8" s="40">
        <f t="shared" si="18"/>
        <v>4</v>
      </c>
      <c r="AX8" s="40">
        <f t="shared" si="37"/>
        <v>4</v>
      </c>
      <c r="AY8" s="46">
        <f t="shared" ref="AY8:AY35" si="58">AY7+1</f>
        <v>44077</v>
      </c>
      <c r="AZ8" s="53">
        <f t="shared" ref="AZ8:AZ35" si="59">+AZ7+1</f>
        <v>44077</v>
      </c>
      <c r="BA8" s="44">
        <f t="shared" si="19"/>
        <v>326.7</v>
      </c>
      <c r="BB8" s="48">
        <f t="shared" si="20"/>
        <v>246.8</v>
      </c>
      <c r="BC8" s="40">
        <f t="shared" si="21"/>
        <v>6</v>
      </c>
      <c r="BD8" s="40">
        <f t="shared" si="38"/>
        <v>6</v>
      </c>
      <c r="BE8" s="46">
        <f t="shared" ref="BE8:BE36" si="60">BE7+1</f>
        <v>44107</v>
      </c>
      <c r="BF8" s="53">
        <f t="shared" ref="BF8:BF36" si="61">+BF7+1</f>
        <v>44107</v>
      </c>
      <c r="BG8" s="44">
        <f t="shared" si="22"/>
        <v>193.6</v>
      </c>
      <c r="BH8" s="48">
        <f t="shared" si="23"/>
        <v>145.30000000000001</v>
      </c>
      <c r="BI8" s="40">
        <f t="shared" si="24"/>
        <v>2</v>
      </c>
      <c r="BJ8" s="40">
        <f t="shared" si="39"/>
        <v>2</v>
      </c>
      <c r="BK8" s="46">
        <f t="shared" ref="BK8:BK35" si="62">BK7+1</f>
        <v>44138</v>
      </c>
      <c r="BL8" s="53">
        <f t="shared" ref="BL8:BL35" si="63">+BL7+1</f>
        <v>44138</v>
      </c>
      <c r="BM8" s="44">
        <f t="shared" si="25"/>
        <v>326.7</v>
      </c>
      <c r="BN8" s="48">
        <f t="shared" si="26"/>
        <v>246.8</v>
      </c>
      <c r="BO8" s="40">
        <f t="shared" si="27"/>
        <v>4</v>
      </c>
      <c r="BP8" s="40">
        <f t="shared" si="40"/>
        <v>4</v>
      </c>
      <c r="BQ8" s="46">
        <f t="shared" ref="BQ8:BQ36" si="64">BQ7+1</f>
        <v>44168</v>
      </c>
      <c r="BR8" s="53">
        <f t="shared" ref="BR8:BR36" si="65">+BR7+1</f>
        <v>44168</v>
      </c>
      <c r="BS8" s="44">
        <f t="shared" si="28"/>
        <v>326.7</v>
      </c>
      <c r="BT8" s="48">
        <f t="shared" si="29"/>
        <v>246.8</v>
      </c>
    </row>
    <row r="9" spans="1:72" s="40" customFormat="1" ht="13.95" customHeight="1" x14ac:dyDescent="0.25">
      <c r="A9" s="40">
        <f t="shared" si="0"/>
        <v>6</v>
      </c>
      <c r="B9" s="41">
        <f t="shared" si="41"/>
        <v>6</v>
      </c>
      <c r="C9" s="46">
        <f t="shared" si="42"/>
        <v>43834</v>
      </c>
      <c r="D9" s="53">
        <f t="shared" si="43"/>
        <v>43834</v>
      </c>
      <c r="E9" s="44">
        <f>IF(OR(A9=0,A9=7),"",IF(A9&gt;=6,HLOOKUP(E$4,BLO_HUN_VACSCO,3,FALSE),HLOOKUP(E$4,BLO_HUN_VACSCO,2,FALSE)))</f>
        <v>193.6</v>
      </c>
      <c r="F9" s="49">
        <f>IF(OR(A9=0,A9=7),"",IF(A9&gt;=6,HLOOKUP(F$4,HUN_BLO_VACSCO,3,FALSE),HLOOKUP(F$4,HUN_BLO_VACSCO,2,FALSE)))</f>
        <v>145.30000000000001</v>
      </c>
      <c r="G9" s="40">
        <f t="shared" si="1"/>
        <v>2</v>
      </c>
      <c r="H9" s="40">
        <f t="shared" si="30"/>
        <v>2</v>
      </c>
      <c r="I9" s="46">
        <f t="shared" si="44"/>
        <v>43865</v>
      </c>
      <c r="J9" s="53">
        <f t="shared" si="44"/>
        <v>43865</v>
      </c>
      <c r="K9" s="44">
        <f t="shared" si="2"/>
        <v>326.7</v>
      </c>
      <c r="L9" s="48">
        <f t="shared" si="3"/>
        <v>246.8</v>
      </c>
      <c r="M9" s="41">
        <f t="shared" si="4"/>
        <v>3</v>
      </c>
      <c r="N9" s="41">
        <f t="shared" si="31"/>
        <v>3</v>
      </c>
      <c r="O9" s="46">
        <f t="shared" si="45"/>
        <v>43894</v>
      </c>
      <c r="P9" s="53">
        <f t="shared" si="45"/>
        <v>43894</v>
      </c>
      <c r="Q9" s="44">
        <f t="shared" si="46"/>
        <v>340.5</v>
      </c>
      <c r="R9" s="48">
        <f t="shared" si="47"/>
        <v>250.5</v>
      </c>
      <c r="S9" s="41">
        <f t="shared" si="5"/>
        <v>6</v>
      </c>
      <c r="T9" s="41">
        <f t="shared" si="32"/>
        <v>6</v>
      </c>
      <c r="U9" s="46">
        <f t="shared" si="48"/>
        <v>43925</v>
      </c>
      <c r="V9" s="53">
        <f t="shared" si="49"/>
        <v>43925</v>
      </c>
      <c r="W9" s="44">
        <f t="shared" si="6"/>
        <v>193.6</v>
      </c>
      <c r="X9" s="48">
        <f t="shared" si="7"/>
        <v>145.30000000000001</v>
      </c>
      <c r="Y9" s="41">
        <f t="shared" si="8"/>
        <v>1</v>
      </c>
      <c r="Z9" s="41">
        <f t="shared" si="33"/>
        <v>1</v>
      </c>
      <c r="AA9" s="46">
        <f t="shared" si="50"/>
        <v>43955</v>
      </c>
      <c r="AB9" s="53">
        <f t="shared" si="51"/>
        <v>43955</v>
      </c>
      <c r="AC9" s="44">
        <f t="shared" si="9"/>
        <v>326.7</v>
      </c>
      <c r="AD9" s="49">
        <f t="shared" si="10"/>
        <v>246.8</v>
      </c>
      <c r="AE9" s="181">
        <f t="shared" si="11"/>
        <v>4</v>
      </c>
      <c r="AF9" s="181">
        <f t="shared" si="34"/>
        <v>4</v>
      </c>
      <c r="AG9" s="46">
        <f t="shared" si="52"/>
        <v>43986</v>
      </c>
      <c r="AH9" s="55">
        <f t="shared" si="53"/>
        <v>43986</v>
      </c>
      <c r="AI9" s="44">
        <f t="shared" si="12"/>
        <v>326.7</v>
      </c>
      <c r="AJ9" s="48">
        <f t="shared" si="13"/>
        <v>246.8</v>
      </c>
      <c r="AK9" s="41">
        <f t="shared" si="14"/>
        <v>6</v>
      </c>
      <c r="AL9" s="41">
        <f t="shared" si="35"/>
        <v>6</v>
      </c>
      <c r="AM9" s="46">
        <f t="shared" si="54"/>
        <v>44016</v>
      </c>
      <c r="AN9" s="53">
        <f t="shared" si="55"/>
        <v>44016</v>
      </c>
      <c r="AO9" s="44">
        <f t="shared" ref="AO9:AO36" si="66">IF(OR(AK9=0,AK9=7),"",IF(AK9&gt;=6,HLOOKUP(AO$4,BLO_HUN_VACSCO,3,FALSE),HLOOKUP(AO$4,BLO_HUN_VACSCO,2,FALSE)))</f>
        <v>193.6</v>
      </c>
      <c r="AP9" s="48">
        <f t="shared" ref="AP9:AP36" si="67">IF(OR(AK9=0,AK9=7),"",IF(AK9&gt;=6,HLOOKUP(AP$4,HUN_BLO_VACSCO,3,FALSE),HLOOKUP(AP$4,HUN_BLO_VACSCO,2,FALSE)))</f>
        <v>145.30000000000001</v>
      </c>
      <c r="AQ9" s="40">
        <f t="shared" si="15"/>
        <v>2</v>
      </c>
      <c r="AR9" s="40">
        <f t="shared" si="36"/>
        <v>2</v>
      </c>
      <c r="AS9" s="46">
        <f t="shared" si="56"/>
        <v>44047</v>
      </c>
      <c r="AT9" s="53">
        <f t="shared" si="57"/>
        <v>44047</v>
      </c>
      <c r="AU9" s="44">
        <f t="shared" si="16"/>
        <v>303.7</v>
      </c>
      <c r="AV9" s="48">
        <f t="shared" si="17"/>
        <v>227.4</v>
      </c>
      <c r="AW9" s="40">
        <f t="shared" si="18"/>
        <v>5</v>
      </c>
      <c r="AX9" s="40">
        <f t="shared" si="37"/>
        <v>5</v>
      </c>
      <c r="AY9" s="46">
        <f t="shared" si="58"/>
        <v>44078</v>
      </c>
      <c r="AZ9" s="53">
        <f t="shared" si="59"/>
        <v>44078</v>
      </c>
      <c r="BA9" s="44">
        <f t="shared" si="19"/>
        <v>326.7</v>
      </c>
      <c r="BB9" s="48">
        <f t="shared" si="20"/>
        <v>246.8</v>
      </c>
      <c r="BC9" s="40">
        <f t="shared" si="21"/>
        <v>7</v>
      </c>
      <c r="BD9" s="40">
        <f t="shared" si="38"/>
        <v>7</v>
      </c>
      <c r="BE9" s="46">
        <f t="shared" si="60"/>
        <v>44108</v>
      </c>
      <c r="BF9" s="53">
        <f t="shared" si="61"/>
        <v>44108</v>
      </c>
      <c r="BG9" s="44" t="str">
        <f t="shared" si="22"/>
        <v/>
      </c>
      <c r="BH9" s="48" t="str">
        <f t="shared" si="23"/>
        <v/>
      </c>
      <c r="BI9" s="40">
        <f t="shared" si="24"/>
        <v>3</v>
      </c>
      <c r="BJ9" s="40">
        <f t="shared" si="39"/>
        <v>3</v>
      </c>
      <c r="BK9" s="46">
        <f t="shared" si="62"/>
        <v>44139</v>
      </c>
      <c r="BL9" s="53">
        <f t="shared" si="63"/>
        <v>44139</v>
      </c>
      <c r="BM9" s="44">
        <f t="shared" si="25"/>
        <v>340.5</v>
      </c>
      <c r="BN9" s="48">
        <f t="shared" si="26"/>
        <v>250.5</v>
      </c>
      <c r="BO9" s="40">
        <f t="shared" si="27"/>
        <v>5</v>
      </c>
      <c r="BP9" s="40">
        <f t="shared" si="40"/>
        <v>5</v>
      </c>
      <c r="BQ9" s="46">
        <f t="shared" si="64"/>
        <v>44169</v>
      </c>
      <c r="BR9" s="53">
        <f t="shared" si="65"/>
        <v>44169</v>
      </c>
      <c r="BS9" s="44">
        <f t="shared" si="28"/>
        <v>326.7</v>
      </c>
      <c r="BT9" s="48">
        <f t="shared" si="29"/>
        <v>246.8</v>
      </c>
    </row>
    <row r="10" spans="1:72" s="40" customFormat="1" ht="13.95" customHeight="1" x14ac:dyDescent="0.25">
      <c r="A10" s="40">
        <f t="shared" si="0"/>
        <v>7</v>
      </c>
      <c r="B10" s="41">
        <f t="shared" si="41"/>
        <v>7</v>
      </c>
      <c r="C10" s="46">
        <f t="shared" si="42"/>
        <v>43835</v>
      </c>
      <c r="D10" s="53">
        <f t="shared" si="43"/>
        <v>43835</v>
      </c>
      <c r="E10" s="44" t="str">
        <f>IF(OR(A10=0,A10=7),"",IF(A10&gt;=6,HLOOKUP(E$4,BLO_HUN_VACSCO,3,FALSE),HLOOKUP(E$4,BLO_HUN_VACSCO,2,FALSE)))</f>
        <v/>
      </c>
      <c r="F10" s="49" t="str">
        <f>IF(OR(A10=0,A10=7),"",IF(A10&gt;=6,HLOOKUP(F$4,HUN_BLO_VACSCO,3,FALSE),HLOOKUP(F$4,HUN_BLO_VACSCO,2,FALSE)))</f>
        <v/>
      </c>
      <c r="G10" s="40">
        <f t="shared" si="1"/>
        <v>3</v>
      </c>
      <c r="H10" s="40">
        <f t="shared" si="30"/>
        <v>3</v>
      </c>
      <c r="I10" s="46">
        <f t="shared" si="44"/>
        <v>43866</v>
      </c>
      <c r="J10" s="53">
        <f t="shared" si="44"/>
        <v>43866</v>
      </c>
      <c r="K10" s="44">
        <f t="shared" si="2"/>
        <v>340.5</v>
      </c>
      <c r="L10" s="48">
        <f t="shared" si="3"/>
        <v>250.5</v>
      </c>
      <c r="M10" s="41">
        <f t="shared" si="4"/>
        <v>4</v>
      </c>
      <c r="N10" s="41">
        <f t="shared" si="31"/>
        <v>4</v>
      </c>
      <c r="O10" s="46">
        <f t="shared" si="45"/>
        <v>43895</v>
      </c>
      <c r="P10" s="53">
        <f t="shared" si="45"/>
        <v>43895</v>
      </c>
      <c r="Q10" s="44">
        <f t="shared" si="46"/>
        <v>326.7</v>
      </c>
      <c r="R10" s="48">
        <f t="shared" si="47"/>
        <v>250.5</v>
      </c>
      <c r="S10" s="41">
        <f t="shared" si="5"/>
        <v>7</v>
      </c>
      <c r="T10" s="41">
        <f t="shared" si="32"/>
        <v>7</v>
      </c>
      <c r="U10" s="46">
        <f t="shared" si="48"/>
        <v>43926</v>
      </c>
      <c r="V10" s="53">
        <f t="shared" si="49"/>
        <v>43926</v>
      </c>
      <c r="W10" s="44" t="str">
        <f t="shared" si="6"/>
        <v/>
      </c>
      <c r="X10" s="48" t="str">
        <f t="shared" si="7"/>
        <v/>
      </c>
      <c r="Y10" s="41">
        <f t="shared" si="8"/>
        <v>2</v>
      </c>
      <c r="Z10" s="41">
        <f t="shared" si="33"/>
        <v>2</v>
      </c>
      <c r="AA10" s="46">
        <f t="shared" si="50"/>
        <v>43956</v>
      </c>
      <c r="AB10" s="53">
        <f t="shared" si="51"/>
        <v>43956</v>
      </c>
      <c r="AC10" s="44">
        <f t="shared" si="9"/>
        <v>326.7</v>
      </c>
      <c r="AD10" s="49">
        <f t="shared" si="10"/>
        <v>246.8</v>
      </c>
      <c r="AE10" s="181">
        <f t="shared" si="11"/>
        <v>5</v>
      </c>
      <c r="AF10" s="181">
        <f t="shared" si="34"/>
        <v>5</v>
      </c>
      <c r="AG10" s="54">
        <f t="shared" si="52"/>
        <v>43987</v>
      </c>
      <c r="AH10" s="53">
        <f t="shared" si="53"/>
        <v>43987</v>
      </c>
      <c r="AI10" s="44">
        <f t="shared" si="12"/>
        <v>326.7</v>
      </c>
      <c r="AJ10" s="48">
        <f t="shared" si="13"/>
        <v>246.8</v>
      </c>
      <c r="AK10" s="41">
        <f t="shared" si="14"/>
        <v>7</v>
      </c>
      <c r="AL10" s="41">
        <f t="shared" si="35"/>
        <v>7</v>
      </c>
      <c r="AM10" s="46">
        <f t="shared" si="54"/>
        <v>44017</v>
      </c>
      <c r="AN10" s="53">
        <f t="shared" si="55"/>
        <v>44017</v>
      </c>
      <c r="AO10" s="44" t="str">
        <f t="shared" si="66"/>
        <v/>
      </c>
      <c r="AP10" s="48" t="str">
        <f t="shared" si="67"/>
        <v/>
      </c>
      <c r="AQ10" s="40">
        <f t="shared" si="15"/>
        <v>3</v>
      </c>
      <c r="AR10" s="40">
        <f t="shared" si="36"/>
        <v>3</v>
      </c>
      <c r="AS10" s="46">
        <f t="shared" si="56"/>
        <v>44048</v>
      </c>
      <c r="AT10" s="53">
        <f t="shared" si="57"/>
        <v>44048</v>
      </c>
      <c r="AU10" s="44">
        <f t="shared" si="16"/>
        <v>303.7</v>
      </c>
      <c r="AV10" s="48">
        <f t="shared" si="17"/>
        <v>227.4</v>
      </c>
      <c r="AW10" s="40">
        <f t="shared" si="18"/>
        <v>6</v>
      </c>
      <c r="AX10" s="40">
        <f t="shared" si="37"/>
        <v>6</v>
      </c>
      <c r="AY10" s="46">
        <f t="shared" si="58"/>
        <v>44079</v>
      </c>
      <c r="AZ10" s="53">
        <f t="shared" si="59"/>
        <v>44079</v>
      </c>
      <c r="BA10" s="44">
        <f t="shared" si="19"/>
        <v>193.6</v>
      </c>
      <c r="BB10" s="48">
        <f t="shared" si="20"/>
        <v>145.30000000000001</v>
      </c>
      <c r="BC10" s="40">
        <f t="shared" si="21"/>
        <v>1</v>
      </c>
      <c r="BD10" s="40">
        <f t="shared" si="38"/>
        <v>1</v>
      </c>
      <c r="BE10" s="46">
        <f t="shared" si="60"/>
        <v>44109</v>
      </c>
      <c r="BF10" s="53">
        <f t="shared" si="61"/>
        <v>44109</v>
      </c>
      <c r="BG10" s="44">
        <f t="shared" si="22"/>
        <v>326.7</v>
      </c>
      <c r="BH10" s="48">
        <f t="shared" si="23"/>
        <v>246.8</v>
      </c>
      <c r="BI10" s="40">
        <f t="shared" si="24"/>
        <v>4</v>
      </c>
      <c r="BJ10" s="40">
        <f t="shared" si="39"/>
        <v>4</v>
      </c>
      <c r="BK10" s="46">
        <f t="shared" si="62"/>
        <v>44140</v>
      </c>
      <c r="BL10" s="53">
        <f t="shared" si="63"/>
        <v>44140</v>
      </c>
      <c r="BM10" s="44">
        <f t="shared" si="25"/>
        <v>326.7</v>
      </c>
      <c r="BN10" s="48">
        <f t="shared" si="26"/>
        <v>246.8</v>
      </c>
      <c r="BO10" s="40">
        <f t="shared" si="27"/>
        <v>6</v>
      </c>
      <c r="BP10" s="40">
        <f t="shared" si="40"/>
        <v>6</v>
      </c>
      <c r="BQ10" s="46">
        <f t="shared" si="64"/>
        <v>44170</v>
      </c>
      <c r="BR10" s="53">
        <f t="shared" si="65"/>
        <v>44170</v>
      </c>
      <c r="BS10" s="44">
        <f t="shared" si="28"/>
        <v>193.6</v>
      </c>
      <c r="BT10" s="48">
        <f t="shared" si="29"/>
        <v>145.30000000000001</v>
      </c>
    </row>
    <row r="11" spans="1:72" s="40" customFormat="1" ht="13.95" customHeight="1" x14ac:dyDescent="0.25">
      <c r="A11" s="40">
        <f t="shared" si="0"/>
        <v>1</v>
      </c>
      <c r="B11" s="41">
        <f t="shared" si="41"/>
        <v>1</v>
      </c>
      <c r="C11" s="46">
        <f t="shared" si="42"/>
        <v>43836</v>
      </c>
      <c r="D11" s="53">
        <f t="shared" si="43"/>
        <v>43836</v>
      </c>
      <c r="E11" s="44">
        <f t="shared" ref="E11:E36" si="68">IF(OR(A11=0,A11=7),"",IF(B11=6,HLOOKUP(E$4,BLO_HUN_SCO,4,FALSE),IF(OR(B11=1,B11=2,B11=4,B11=5),HLOOKUP(E$4,BLO_HUN_SCO,2,FALSE),HLOOKUP(E$4,BLO_HUN_SCO,3,FALSE))))</f>
        <v>326.7</v>
      </c>
      <c r="F11" s="49">
        <f t="shared" ref="F11:F36" si="69">IF(OR(A11=0,B11=7),"",IF(A11=6,HLOOKUP(F$4,HUN_BLO_SCO,4,FALSE),IF(OR(A11=1,A11=2,A11=4,A11=5),HLOOKUP(F$4,HUN_BLO_SCO,2,FALSE),HLOOKUP(F$4,HUN_BLO_SCO,3,FALSE))))</f>
        <v>246.8</v>
      </c>
      <c r="G11" s="40">
        <f t="shared" si="1"/>
        <v>4</v>
      </c>
      <c r="H11" s="40">
        <f t="shared" si="30"/>
        <v>4</v>
      </c>
      <c r="I11" s="46">
        <f t="shared" si="44"/>
        <v>43867</v>
      </c>
      <c r="J11" s="53">
        <f t="shared" si="44"/>
        <v>43867</v>
      </c>
      <c r="K11" s="44">
        <f t="shared" si="2"/>
        <v>326.7</v>
      </c>
      <c r="L11" s="48">
        <f t="shared" si="3"/>
        <v>246.8</v>
      </c>
      <c r="M11" s="41">
        <f t="shared" si="4"/>
        <v>5</v>
      </c>
      <c r="N11" s="41">
        <f t="shared" si="31"/>
        <v>5</v>
      </c>
      <c r="O11" s="46">
        <f t="shared" si="45"/>
        <v>43896</v>
      </c>
      <c r="P11" s="53">
        <f t="shared" si="45"/>
        <v>43896</v>
      </c>
      <c r="Q11" s="44">
        <f t="shared" si="46"/>
        <v>326.7</v>
      </c>
      <c r="R11" s="48">
        <f t="shared" si="47"/>
        <v>250.5</v>
      </c>
      <c r="S11" s="41">
        <f t="shared" si="5"/>
        <v>1</v>
      </c>
      <c r="T11" s="41">
        <f t="shared" si="32"/>
        <v>1</v>
      </c>
      <c r="U11" s="46">
        <f t="shared" si="48"/>
        <v>43927</v>
      </c>
      <c r="V11" s="53">
        <f t="shared" si="49"/>
        <v>43927</v>
      </c>
      <c r="W11" s="44">
        <f t="shared" si="6"/>
        <v>326.7</v>
      </c>
      <c r="X11" s="48">
        <f t="shared" si="7"/>
        <v>246.8</v>
      </c>
      <c r="Y11" s="41">
        <f t="shared" si="8"/>
        <v>3</v>
      </c>
      <c r="Z11" s="41">
        <f t="shared" si="33"/>
        <v>3</v>
      </c>
      <c r="AA11" s="46">
        <f t="shared" si="50"/>
        <v>43957</v>
      </c>
      <c r="AB11" s="53">
        <f t="shared" si="51"/>
        <v>43957</v>
      </c>
      <c r="AC11" s="44">
        <f t="shared" si="9"/>
        <v>340.5</v>
      </c>
      <c r="AD11" s="49">
        <f t="shared" si="10"/>
        <v>250.5</v>
      </c>
      <c r="AE11" s="181">
        <f t="shared" si="11"/>
        <v>6</v>
      </c>
      <c r="AF11" s="181">
        <f t="shared" si="34"/>
        <v>6</v>
      </c>
      <c r="AG11" s="54">
        <f t="shared" si="52"/>
        <v>43988</v>
      </c>
      <c r="AH11" s="53">
        <f t="shared" si="53"/>
        <v>43988</v>
      </c>
      <c r="AI11" s="44">
        <f t="shared" si="12"/>
        <v>193.6</v>
      </c>
      <c r="AJ11" s="48">
        <f t="shared" si="13"/>
        <v>145.30000000000001</v>
      </c>
      <c r="AK11" s="41">
        <f t="shared" si="14"/>
        <v>1</v>
      </c>
      <c r="AL11" s="41">
        <f t="shared" si="35"/>
        <v>1</v>
      </c>
      <c r="AM11" s="46">
        <f t="shared" si="54"/>
        <v>44018</v>
      </c>
      <c r="AN11" s="53">
        <f t="shared" si="55"/>
        <v>44018</v>
      </c>
      <c r="AO11" s="44">
        <f t="shared" si="66"/>
        <v>303.7</v>
      </c>
      <c r="AP11" s="48">
        <f t="shared" si="67"/>
        <v>227.4</v>
      </c>
      <c r="AQ11" s="40">
        <f t="shared" si="15"/>
        <v>4</v>
      </c>
      <c r="AR11" s="40">
        <f t="shared" si="36"/>
        <v>4</v>
      </c>
      <c r="AS11" s="46">
        <f t="shared" si="56"/>
        <v>44049</v>
      </c>
      <c r="AT11" s="53">
        <f t="shared" si="57"/>
        <v>44049</v>
      </c>
      <c r="AU11" s="44">
        <f t="shared" si="16"/>
        <v>303.7</v>
      </c>
      <c r="AV11" s="48">
        <f t="shared" si="17"/>
        <v>227.4</v>
      </c>
      <c r="AW11" s="40">
        <f t="shared" si="18"/>
        <v>7</v>
      </c>
      <c r="AX11" s="40">
        <f t="shared" si="37"/>
        <v>7</v>
      </c>
      <c r="AY11" s="46">
        <f t="shared" si="58"/>
        <v>44080</v>
      </c>
      <c r="AZ11" s="53">
        <f t="shared" si="59"/>
        <v>44080</v>
      </c>
      <c r="BA11" s="44" t="str">
        <f t="shared" si="19"/>
        <v/>
      </c>
      <c r="BB11" s="48" t="str">
        <f t="shared" si="20"/>
        <v/>
      </c>
      <c r="BC11" s="40">
        <f t="shared" si="21"/>
        <v>2</v>
      </c>
      <c r="BD11" s="40">
        <f t="shared" si="38"/>
        <v>2</v>
      </c>
      <c r="BE11" s="46">
        <f t="shared" si="60"/>
        <v>44110</v>
      </c>
      <c r="BF11" s="53">
        <f t="shared" si="61"/>
        <v>44110</v>
      </c>
      <c r="BG11" s="44">
        <f t="shared" si="22"/>
        <v>326.7</v>
      </c>
      <c r="BH11" s="48">
        <f t="shared" si="23"/>
        <v>246.8</v>
      </c>
      <c r="BI11" s="40">
        <f t="shared" si="24"/>
        <v>5</v>
      </c>
      <c r="BJ11" s="40">
        <f t="shared" si="39"/>
        <v>5</v>
      </c>
      <c r="BK11" s="46">
        <f t="shared" si="62"/>
        <v>44141</v>
      </c>
      <c r="BL11" s="53">
        <f t="shared" si="63"/>
        <v>44141</v>
      </c>
      <c r="BM11" s="44">
        <f t="shared" si="25"/>
        <v>326.7</v>
      </c>
      <c r="BN11" s="48">
        <f t="shared" si="26"/>
        <v>246.8</v>
      </c>
      <c r="BO11" s="40">
        <f t="shared" si="27"/>
        <v>7</v>
      </c>
      <c r="BP11" s="40">
        <f t="shared" si="40"/>
        <v>7</v>
      </c>
      <c r="BQ11" s="46">
        <f t="shared" si="64"/>
        <v>44171</v>
      </c>
      <c r="BR11" s="53">
        <f t="shared" si="65"/>
        <v>44171</v>
      </c>
      <c r="BS11" s="44" t="str">
        <f t="shared" si="28"/>
        <v/>
      </c>
      <c r="BT11" s="48" t="str">
        <f t="shared" si="29"/>
        <v/>
      </c>
    </row>
    <row r="12" spans="1:72" s="40" customFormat="1" ht="13.95" customHeight="1" x14ac:dyDescent="0.25">
      <c r="A12" s="40">
        <f t="shared" si="0"/>
        <v>2</v>
      </c>
      <c r="B12" s="41">
        <f t="shared" si="41"/>
        <v>2</v>
      </c>
      <c r="C12" s="46">
        <f t="shared" si="42"/>
        <v>43837</v>
      </c>
      <c r="D12" s="53">
        <f t="shared" si="43"/>
        <v>43837</v>
      </c>
      <c r="E12" s="44">
        <f t="shared" si="68"/>
        <v>326.7</v>
      </c>
      <c r="F12" s="49">
        <f t="shared" si="69"/>
        <v>246.8</v>
      </c>
      <c r="G12" s="40">
        <f t="shared" si="1"/>
        <v>5</v>
      </c>
      <c r="H12" s="40">
        <f t="shared" si="30"/>
        <v>5</v>
      </c>
      <c r="I12" s="46">
        <f t="shared" si="44"/>
        <v>43868</v>
      </c>
      <c r="J12" s="53">
        <f t="shared" si="44"/>
        <v>43868</v>
      </c>
      <c r="K12" s="44">
        <f t="shared" si="2"/>
        <v>326.7</v>
      </c>
      <c r="L12" s="48">
        <f t="shared" si="3"/>
        <v>246.8</v>
      </c>
      <c r="M12" s="41">
        <f t="shared" si="4"/>
        <v>6</v>
      </c>
      <c r="N12" s="41">
        <f t="shared" si="31"/>
        <v>6</v>
      </c>
      <c r="O12" s="46">
        <f t="shared" si="45"/>
        <v>43897</v>
      </c>
      <c r="P12" s="53">
        <f t="shared" si="45"/>
        <v>43897</v>
      </c>
      <c r="Q12" s="44">
        <f t="shared" si="46"/>
        <v>193.6</v>
      </c>
      <c r="R12" s="48">
        <f t="shared" si="47"/>
        <v>250.5</v>
      </c>
      <c r="S12" s="41">
        <f t="shared" si="5"/>
        <v>2</v>
      </c>
      <c r="T12" s="41">
        <f t="shared" si="32"/>
        <v>2</v>
      </c>
      <c r="U12" s="46">
        <f t="shared" si="48"/>
        <v>43928</v>
      </c>
      <c r="V12" s="53">
        <f t="shared" si="49"/>
        <v>43928</v>
      </c>
      <c r="W12" s="44">
        <f t="shared" si="6"/>
        <v>326.7</v>
      </c>
      <c r="X12" s="48">
        <f t="shared" si="7"/>
        <v>246.8</v>
      </c>
      <c r="Y12" s="41">
        <f t="shared" si="8"/>
        <v>4</v>
      </c>
      <c r="Z12" s="41">
        <f t="shared" si="33"/>
        <v>4</v>
      </c>
      <c r="AA12" s="46">
        <f t="shared" si="50"/>
        <v>43958</v>
      </c>
      <c r="AB12" s="53">
        <f t="shared" si="51"/>
        <v>43958</v>
      </c>
      <c r="AC12" s="44">
        <f t="shared" si="9"/>
        <v>326.7</v>
      </c>
      <c r="AD12" s="49">
        <f t="shared" si="10"/>
        <v>246.8</v>
      </c>
      <c r="AE12" s="181">
        <f t="shared" si="11"/>
        <v>7</v>
      </c>
      <c r="AF12" s="181">
        <f t="shared" si="34"/>
        <v>7</v>
      </c>
      <c r="AG12" s="54">
        <f t="shared" si="52"/>
        <v>43989</v>
      </c>
      <c r="AH12" s="53">
        <f t="shared" si="53"/>
        <v>43989</v>
      </c>
      <c r="AI12" s="44" t="str">
        <f t="shared" si="12"/>
        <v/>
      </c>
      <c r="AJ12" s="48" t="str">
        <f t="shared" si="13"/>
        <v/>
      </c>
      <c r="AK12" s="41">
        <f t="shared" si="14"/>
        <v>2</v>
      </c>
      <c r="AL12" s="41">
        <f t="shared" si="35"/>
        <v>2</v>
      </c>
      <c r="AM12" s="46">
        <f t="shared" si="54"/>
        <v>44019</v>
      </c>
      <c r="AN12" s="53">
        <f t="shared" si="55"/>
        <v>44019</v>
      </c>
      <c r="AO12" s="44">
        <f t="shared" si="66"/>
        <v>303.7</v>
      </c>
      <c r="AP12" s="48">
        <f t="shared" si="67"/>
        <v>227.4</v>
      </c>
      <c r="AQ12" s="40">
        <f t="shared" si="15"/>
        <v>5</v>
      </c>
      <c r="AR12" s="40">
        <f t="shared" si="36"/>
        <v>5</v>
      </c>
      <c r="AS12" s="46">
        <f t="shared" si="56"/>
        <v>44050</v>
      </c>
      <c r="AT12" s="53">
        <f t="shared" si="57"/>
        <v>44050</v>
      </c>
      <c r="AU12" s="44">
        <f t="shared" si="16"/>
        <v>303.7</v>
      </c>
      <c r="AV12" s="48">
        <f t="shared" si="17"/>
        <v>227.4</v>
      </c>
      <c r="AW12" s="40">
        <f t="shared" si="18"/>
        <v>1</v>
      </c>
      <c r="AX12" s="40">
        <f t="shared" si="37"/>
        <v>1</v>
      </c>
      <c r="AY12" s="46">
        <f t="shared" si="58"/>
        <v>44081</v>
      </c>
      <c r="AZ12" s="53">
        <f t="shared" si="59"/>
        <v>44081</v>
      </c>
      <c r="BA12" s="44">
        <f t="shared" si="19"/>
        <v>326.7</v>
      </c>
      <c r="BB12" s="48">
        <f t="shared" si="20"/>
        <v>246.8</v>
      </c>
      <c r="BC12" s="40">
        <f t="shared" si="21"/>
        <v>3</v>
      </c>
      <c r="BD12" s="40">
        <f t="shared" si="38"/>
        <v>3</v>
      </c>
      <c r="BE12" s="46">
        <f t="shared" si="60"/>
        <v>44111</v>
      </c>
      <c r="BF12" s="53">
        <f t="shared" si="61"/>
        <v>44111</v>
      </c>
      <c r="BG12" s="44">
        <f t="shared" si="22"/>
        <v>340.5</v>
      </c>
      <c r="BH12" s="48">
        <f t="shared" si="23"/>
        <v>250.5</v>
      </c>
      <c r="BI12" s="40">
        <f t="shared" si="24"/>
        <v>6</v>
      </c>
      <c r="BJ12" s="40">
        <f t="shared" si="39"/>
        <v>6</v>
      </c>
      <c r="BK12" s="46">
        <f t="shared" si="62"/>
        <v>44142</v>
      </c>
      <c r="BL12" s="53">
        <f t="shared" si="63"/>
        <v>44142</v>
      </c>
      <c r="BM12" s="44">
        <f t="shared" si="25"/>
        <v>193.6</v>
      </c>
      <c r="BN12" s="48">
        <f t="shared" si="26"/>
        <v>145.30000000000001</v>
      </c>
      <c r="BO12" s="40">
        <f t="shared" si="27"/>
        <v>1</v>
      </c>
      <c r="BP12" s="40">
        <f t="shared" si="40"/>
        <v>1</v>
      </c>
      <c r="BQ12" s="46">
        <f t="shared" si="64"/>
        <v>44172</v>
      </c>
      <c r="BR12" s="53">
        <f t="shared" si="65"/>
        <v>44172</v>
      </c>
      <c r="BS12" s="44">
        <f t="shared" si="28"/>
        <v>326.7</v>
      </c>
      <c r="BT12" s="48">
        <f t="shared" si="29"/>
        <v>246.8</v>
      </c>
    </row>
    <row r="13" spans="1:72" s="40" customFormat="1" ht="13.95" customHeight="1" x14ac:dyDescent="0.25">
      <c r="A13" s="40">
        <f t="shared" si="0"/>
        <v>3</v>
      </c>
      <c r="B13" s="41">
        <f t="shared" si="41"/>
        <v>3</v>
      </c>
      <c r="C13" s="46">
        <f t="shared" si="42"/>
        <v>43838</v>
      </c>
      <c r="D13" s="53">
        <f t="shared" si="43"/>
        <v>43838</v>
      </c>
      <c r="E13" s="44">
        <f t="shared" si="68"/>
        <v>340.5</v>
      </c>
      <c r="F13" s="49">
        <f t="shared" si="69"/>
        <v>250.5</v>
      </c>
      <c r="G13" s="40">
        <f t="shared" si="1"/>
        <v>6</v>
      </c>
      <c r="H13" s="40">
        <f t="shared" si="30"/>
        <v>6</v>
      </c>
      <c r="I13" s="46">
        <f t="shared" si="44"/>
        <v>43869</v>
      </c>
      <c r="J13" s="53">
        <f t="shared" si="44"/>
        <v>43869</v>
      </c>
      <c r="K13" s="44">
        <f t="shared" si="2"/>
        <v>193.6</v>
      </c>
      <c r="L13" s="48">
        <f t="shared" si="3"/>
        <v>145.30000000000001</v>
      </c>
      <c r="M13" s="41">
        <f t="shared" si="4"/>
        <v>7</v>
      </c>
      <c r="N13" s="41">
        <f t="shared" si="31"/>
        <v>7</v>
      </c>
      <c r="O13" s="46">
        <f t="shared" si="45"/>
        <v>43898</v>
      </c>
      <c r="P13" s="53">
        <f t="shared" si="45"/>
        <v>43898</v>
      </c>
      <c r="Q13" s="44" t="str">
        <f t="shared" si="46"/>
        <v/>
      </c>
      <c r="R13" s="48" t="str">
        <f t="shared" si="47"/>
        <v/>
      </c>
      <c r="S13" s="41">
        <f t="shared" si="5"/>
        <v>3</v>
      </c>
      <c r="T13" s="41">
        <f t="shared" si="32"/>
        <v>3</v>
      </c>
      <c r="U13" s="46">
        <f t="shared" si="48"/>
        <v>43929</v>
      </c>
      <c r="V13" s="53">
        <f t="shared" si="49"/>
        <v>43929</v>
      </c>
      <c r="W13" s="44">
        <f t="shared" si="6"/>
        <v>340.5</v>
      </c>
      <c r="X13" s="48">
        <f t="shared" si="7"/>
        <v>250.5</v>
      </c>
      <c r="Y13" s="41">
        <f t="shared" si="8"/>
        <v>0</v>
      </c>
      <c r="Z13" s="41">
        <f t="shared" si="33"/>
        <v>5</v>
      </c>
      <c r="AA13" s="46">
        <f t="shared" si="50"/>
        <v>43959</v>
      </c>
      <c r="AB13" s="53">
        <f t="shared" si="51"/>
        <v>43959</v>
      </c>
      <c r="AC13" s="44" t="str">
        <f t="shared" si="9"/>
        <v/>
      </c>
      <c r="AD13" s="49" t="str">
        <f t="shared" si="10"/>
        <v/>
      </c>
      <c r="AE13" s="181">
        <f t="shared" si="11"/>
        <v>1</v>
      </c>
      <c r="AF13" s="181">
        <f t="shared" si="34"/>
        <v>1</v>
      </c>
      <c r="AG13" s="54">
        <f t="shared" si="52"/>
        <v>43990</v>
      </c>
      <c r="AH13" s="53">
        <f t="shared" si="53"/>
        <v>43990</v>
      </c>
      <c r="AI13" s="44">
        <f t="shared" si="12"/>
        <v>326.7</v>
      </c>
      <c r="AJ13" s="48">
        <f t="shared" si="13"/>
        <v>246.8</v>
      </c>
      <c r="AK13" s="41">
        <f t="shared" si="14"/>
        <v>3</v>
      </c>
      <c r="AL13" s="41">
        <f t="shared" si="35"/>
        <v>3</v>
      </c>
      <c r="AM13" s="46">
        <f t="shared" si="54"/>
        <v>44020</v>
      </c>
      <c r="AN13" s="53">
        <f t="shared" si="55"/>
        <v>44020</v>
      </c>
      <c r="AO13" s="44">
        <f t="shared" si="66"/>
        <v>303.7</v>
      </c>
      <c r="AP13" s="48">
        <f t="shared" si="67"/>
        <v>227.4</v>
      </c>
      <c r="AQ13" s="40">
        <f t="shared" si="15"/>
        <v>6</v>
      </c>
      <c r="AR13" s="40">
        <f t="shared" si="36"/>
        <v>6</v>
      </c>
      <c r="AS13" s="46">
        <f t="shared" si="56"/>
        <v>44051</v>
      </c>
      <c r="AT13" s="53">
        <f t="shared" si="57"/>
        <v>44051</v>
      </c>
      <c r="AU13" s="44">
        <f t="shared" si="16"/>
        <v>193.6</v>
      </c>
      <c r="AV13" s="48">
        <f t="shared" si="17"/>
        <v>145.30000000000001</v>
      </c>
      <c r="AW13" s="40">
        <f t="shared" si="18"/>
        <v>2</v>
      </c>
      <c r="AX13" s="40">
        <f t="shared" si="37"/>
        <v>2</v>
      </c>
      <c r="AY13" s="46">
        <f t="shared" si="58"/>
        <v>44082</v>
      </c>
      <c r="AZ13" s="53">
        <f t="shared" si="59"/>
        <v>44082</v>
      </c>
      <c r="BA13" s="44">
        <f t="shared" si="19"/>
        <v>326.7</v>
      </c>
      <c r="BB13" s="48">
        <f t="shared" si="20"/>
        <v>246.8</v>
      </c>
      <c r="BC13" s="40">
        <f t="shared" si="21"/>
        <v>4</v>
      </c>
      <c r="BD13" s="40">
        <f t="shared" si="38"/>
        <v>4</v>
      </c>
      <c r="BE13" s="46">
        <f t="shared" si="60"/>
        <v>44112</v>
      </c>
      <c r="BF13" s="53">
        <f t="shared" si="61"/>
        <v>44112</v>
      </c>
      <c r="BG13" s="44">
        <f t="shared" si="22"/>
        <v>326.7</v>
      </c>
      <c r="BH13" s="48">
        <f t="shared" si="23"/>
        <v>246.8</v>
      </c>
      <c r="BI13" s="40">
        <f t="shared" si="24"/>
        <v>7</v>
      </c>
      <c r="BJ13" s="40">
        <f t="shared" si="39"/>
        <v>7</v>
      </c>
      <c r="BK13" s="46">
        <f t="shared" si="62"/>
        <v>44143</v>
      </c>
      <c r="BL13" s="53">
        <f t="shared" si="63"/>
        <v>44143</v>
      </c>
      <c r="BM13" s="44" t="str">
        <f t="shared" si="25"/>
        <v/>
      </c>
      <c r="BN13" s="48" t="str">
        <f t="shared" si="26"/>
        <v/>
      </c>
      <c r="BO13" s="40">
        <f t="shared" si="27"/>
        <v>2</v>
      </c>
      <c r="BP13" s="40">
        <f t="shared" si="40"/>
        <v>2</v>
      </c>
      <c r="BQ13" s="46">
        <f t="shared" si="64"/>
        <v>44173</v>
      </c>
      <c r="BR13" s="53">
        <f t="shared" si="65"/>
        <v>44173</v>
      </c>
      <c r="BS13" s="44">
        <f t="shared" si="28"/>
        <v>326.7</v>
      </c>
      <c r="BT13" s="48">
        <f t="shared" si="29"/>
        <v>246.8</v>
      </c>
    </row>
    <row r="14" spans="1:72" s="40" customFormat="1" ht="13.95" customHeight="1" x14ac:dyDescent="0.25">
      <c r="A14" s="40">
        <f t="shared" si="0"/>
        <v>4</v>
      </c>
      <c r="B14" s="41">
        <f t="shared" si="41"/>
        <v>4</v>
      </c>
      <c r="C14" s="46">
        <f t="shared" si="42"/>
        <v>43839</v>
      </c>
      <c r="D14" s="53">
        <f t="shared" si="43"/>
        <v>43839</v>
      </c>
      <c r="E14" s="44">
        <f t="shared" si="68"/>
        <v>326.7</v>
      </c>
      <c r="F14" s="49">
        <f t="shared" si="69"/>
        <v>246.8</v>
      </c>
      <c r="G14" s="40">
        <f t="shared" si="1"/>
        <v>7</v>
      </c>
      <c r="H14" s="40">
        <f t="shared" si="30"/>
        <v>7</v>
      </c>
      <c r="I14" s="46">
        <f t="shared" si="44"/>
        <v>43870</v>
      </c>
      <c r="J14" s="53">
        <f t="shared" si="44"/>
        <v>43870</v>
      </c>
      <c r="K14" s="44" t="str">
        <f t="shared" si="2"/>
        <v/>
      </c>
      <c r="L14" s="48" t="str">
        <f t="shared" si="3"/>
        <v/>
      </c>
      <c r="M14" s="41">
        <f t="shared" si="4"/>
        <v>1</v>
      </c>
      <c r="N14" s="41">
        <f t="shared" si="31"/>
        <v>1</v>
      </c>
      <c r="O14" s="46">
        <f t="shared" si="45"/>
        <v>43899</v>
      </c>
      <c r="P14" s="53">
        <f t="shared" si="45"/>
        <v>43899</v>
      </c>
      <c r="Q14" s="44">
        <f t="shared" si="46"/>
        <v>326.7</v>
      </c>
      <c r="R14" s="48">
        <f t="shared" si="47"/>
        <v>250.5</v>
      </c>
      <c r="S14" s="41">
        <f t="shared" si="5"/>
        <v>4</v>
      </c>
      <c r="T14" s="41">
        <f t="shared" si="32"/>
        <v>4</v>
      </c>
      <c r="U14" s="46">
        <f t="shared" si="48"/>
        <v>43930</v>
      </c>
      <c r="V14" s="53">
        <f t="shared" si="49"/>
        <v>43930</v>
      </c>
      <c r="W14" s="44">
        <f t="shared" si="6"/>
        <v>326.7</v>
      </c>
      <c r="X14" s="48">
        <f t="shared" si="7"/>
        <v>246.8</v>
      </c>
      <c r="Y14" s="41">
        <f t="shared" si="8"/>
        <v>6</v>
      </c>
      <c r="Z14" s="41">
        <f t="shared" si="33"/>
        <v>6</v>
      </c>
      <c r="AA14" s="46">
        <f t="shared" si="50"/>
        <v>43960</v>
      </c>
      <c r="AB14" s="53">
        <f t="shared" si="51"/>
        <v>43960</v>
      </c>
      <c r="AC14" s="44">
        <f t="shared" si="9"/>
        <v>193.6</v>
      </c>
      <c r="AD14" s="49">
        <f t="shared" si="10"/>
        <v>145.30000000000001</v>
      </c>
      <c r="AE14" s="181">
        <f t="shared" si="11"/>
        <v>2</v>
      </c>
      <c r="AF14" s="181">
        <f t="shared" si="34"/>
        <v>2</v>
      </c>
      <c r="AG14" s="54">
        <f t="shared" si="52"/>
        <v>43991</v>
      </c>
      <c r="AH14" s="53">
        <f t="shared" si="53"/>
        <v>43991</v>
      </c>
      <c r="AI14" s="44">
        <f t="shared" si="12"/>
        <v>326.7</v>
      </c>
      <c r="AJ14" s="48">
        <f t="shared" si="13"/>
        <v>246.8</v>
      </c>
      <c r="AK14" s="41">
        <f t="shared" si="14"/>
        <v>4</v>
      </c>
      <c r="AL14" s="41">
        <f t="shared" si="35"/>
        <v>4</v>
      </c>
      <c r="AM14" s="46">
        <f t="shared" si="54"/>
        <v>44021</v>
      </c>
      <c r="AN14" s="53">
        <f t="shared" si="55"/>
        <v>44021</v>
      </c>
      <c r="AO14" s="44">
        <f t="shared" si="66"/>
        <v>303.7</v>
      </c>
      <c r="AP14" s="48">
        <f t="shared" si="67"/>
        <v>227.4</v>
      </c>
      <c r="AQ14" s="40">
        <f t="shared" si="15"/>
        <v>7</v>
      </c>
      <c r="AR14" s="40">
        <f t="shared" si="36"/>
        <v>7</v>
      </c>
      <c r="AS14" s="46">
        <f t="shared" si="56"/>
        <v>44052</v>
      </c>
      <c r="AT14" s="53">
        <f t="shared" si="57"/>
        <v>44052</v>
      </c>
      <c r="AU14" s="44" t="str">
        <f t="shared" si="16"/>
        <v/>
      </c>
      <c r="AV14" s="48" t="str">
        <f t="shared" si="17"/>
        <v/>
      </c>
      <c r="AW14" s="40">
        <f t="shared" si="18"/>
        <v>3</v>
      </c>
      <c r="AX14" s="40">
        <f t="shared" si="37"/>
        <v>3</v>
      </c>
      <c r="AY14" s="46">
        <f t="shared" si="58"/>
        <v>44083</v>
      </c>
      <c r="AZ14" s="53">
        <f t="shared" si="59"/>
        <v>44083</v>
      </c>
      <c r="BA14" s="44">
        <f t="shared" si="19"/>
        <v>340.5</v>
      </c>
      <c r="BB14" s="48">
        <f t="shared" si="20"/>
        <v>250.5</v>
      </c>
      <c r="BC14" s="40">
        <f t="shared" si="21"/>
        <v>5</v>
      </c>
      <c r="BD14" s="40">
        <f t="shared" si="38"/>
        <v>5</v>
      </c>
      <c r="BE14" s="46">
        <f t="shared" si="60"/>
        <v>44113</v>
      </c>
      <c r="BF14" s="53">
        <f t="shared" si="61"/>
        <v>44113</v>
      </c>
      <c r="BG14" s="44">
        <f t="shared" si="22"/>
        <v>326.7</v>
      </c>
      <c r="BH14" s="48">
        <f t="shared" si="23"/>
        <v>246.8</v>
      </c>
      <c r="BI14" s="40">
        <f t="shared" si="24"/>
        <v>1</v>
      </c>
      <c r="BJ14" s="40">
        <f t="shared" si="39"/>
        <v>1</v>
      </c>
      <c r="BK14" s="46">
        <f t="shared" si="62"/>
        <v>44144</v>
      </c>
      <c r="BL14" s="53">
        <f t="shared" si="63"/>
        <v>44144</v>
      </c>
      <c r="BM14" s="44">
        <f t="shared" si="25"/>
        <v>326.7</v>
      </c>
      <c r="BN14" s="48">
        <f t="shared" si="26"/>
        <v>246.8</v>
      </c>
      <c r="BO14" s="40">
        <f t="shared" si="27"/>
        <v>3</v>
      </c>
      <c r="BP14" s="40">
        <f t="shared" si="40"/>
        <v>3</v>
      </c>
      <c r="BQ14" s="46">
        <f t="shared" si="64"/>
        <v>44174</v>
      </c>
      <c r="BR14" s="53">
        <f t="shared" si="65"/>
        <v>44174</v>
      </c>
      <c r="BS14" s="44">
        <f t="shared" si="28"/>
        <v>340.5</v>
      </c>
      <c r="BT14" s="48">
        <f t="shared" si="29"/>
        <v>250.5</v>
      </c>
    </row>
    <row r="15" spans="1:72" s="40" customFormat="1" ht="13.95" customHeight="1" x14ac:dyDescent="0.25">
      <c r="A15" s="40">
        <f t="shared" si="0"/>
        <v>5</v>
      </c>
      <c r="B15" s="41">
        <f t="shared" si="41"/>
        <v>5</v>
      </c>
      <c r="C15" s="46">
        <f t="shared" si="42"/>
        <v>43840</v>
      </c>
      <c r="D15" s="53">
        <f t="shared" si="43"/>
        <v>43840</v>
      </c>
      <c r="E15" s="44">
        <f t="shared" si="68"/>
        <v>326.7</v>
      </c>
      <c r="F15" s="49">
        <f t="shared" si="69"/>
        <v>246.8</v>
      </c>
      <c r="G15" s="40">
        <f t="shared" si="1"/>
        <v>1</v>
      </c>
      <c r="H15" s="40">
        <f t="shared" si="30"/>
        <v>1</v>
      </c>
      <c r="I15" s="46">
        <f t="shared" si="44"/>
        <v>43871</v>
      </c>
      <c r="J15" s="53">
        <f t="shared" si="44"/>
        <v>43871</v>
      </c>
      <c r="K15" s="44">
        <f t="shared" si="2"/>
        <v>326.7</v>
      </c>
      <c r="L15" s="48">
        <f t="shared" si="3"/>
        <v>246.8</v>
      </c>
      <c r="M15" s="41">
        <f t="shared" si="4"/>
        <v>2</v>
      </c>
      <c r="N15" s="41">
        <f t="shared" si="31"/>
        <v>2</v>
      </c>
      <c r="O15" s="46">
        <f t="shared" si="45"/>
        <v>43900</v>
      </c>
      <c r="P15" s="53">
        <f t="shared" si="45"/>
        <v>43900</v>
      </c>
      <c r="Q15" s="44">
        <f t="shared" si="46"/>
        <v>326.7</v>
      </c>
      <c r="R15" s="48">
        <f t="shared" si="47"/>
        <v>250.5</v>
      </c>
      <c r="S15" s="41">
        <f t="shared" si="5"/>
        <v>0</v>
      </c>
      <c r="T15" s="41">
        <f t="shared" si="32"/>
        <v>5</v>
      </c>
      <c r="U15" s="46">
        <f t="shared" si="48"/>
        <v>43931</v>
      </c>
      <c r="V15" s="53">
        <f t="shared" si="49"/>
        <v>43931</v>
      </c>
      <c r="W15" s="44" t="str">
        <f t="shared" ref="W15:W31" si="70">IF(OR(S15=0,S15=7),"",IF(S15&gt;=6,HLOOKUP(W$4,BLO_HUN_VACSCO,3,FALSE),HLOOKUP(W$4,BLO_HUN_VACSCO,2,FALSE)))</f>
        <v/>
      </c>
      <c r="X15" s="48" t="str">
        <f t="shared" ref="X15:X31" si="71">IF(OR(S15=0,S15=7),"",IF(S15&gt;=6,HLOOKUP(X$4,HUN_BLO_VACSCO,3,FALSE),HLOOKUP(X$4,HUN_BLO_VACSCO,2,FALSE)))</f>
        <v/>
      </c>
      <c r="Y15" s="41">
        <f t="shared" si="8"/>
        <v>7</v>
      </c>
      <c r="Z15" s="41">
        <f t="shared" si="33"/>
        <v>7</v>
      </c>
      <c r="AA15" s="46">
        <f t="shared" si="50"/>
        <v>43961</v>
      </c>
      <c r="AB15" s="53">
        <f t="shared" si="51"/>
        <v>43961</v>
      </c>
      <c r="AC15" s="44" t="str">
        <f t="shared" si="9"/>
        <v/>
      </c>
      <c r="AD15" s="49" t="str">
        <f t="shared" si="10"/>
        <v/>
      </c>
      <c r="AE15" s="181">
        <f t="shared" si="11"/>
        <v>3</v>
      </c>
      <c r="AF15" s="181">
        <f t="shared" si="34"/>
        <v>3</v>
      </c>
      <c r="AG15" s="54">
        <f t="shared" si="52"/>
        <v>43992</v>
      </c>
      <c r="AH15" s="53">
        <f t="shared" si="53"/>
        <v>43992</v>
      </c>
      <c r="AI15" s="44">
        <f t="shared" si="12"/>
        <v>340.5</v>
      </c>
      <c r="AJ15" s="48">
        <f t="shared" si="13"/>
        <v>250.5</v>
      </c>
      <c r="AK15" s="41">
        <f t="shared" si="14"/>
        <v>5</v>
      </c>
      <c r="AL15" s="41">
        <f t="shared" si="35"/>
        <v>5</v>
      </c>
      <c r="AM15" s="46">
        <f t="shared" si="54"/>
        <v>44022</v>
      </c>
      <c r="AN15" s="53">
        <f t="shared" si="55"/>
        <v>44022</v>
      </c>
      <c r="AO15" s="44">
        <f t="shared" si="66"/>
        <v>303.7</v>
      </c>
      <c r="AP15" s="48">
        <f t="shared" si="67"/>
        <v>227.4</v>
      </c>
      <c r="AQ15" s="40">
        <f t="shared" si="15"/>
        <v>1</v>
      </c>
      <c r="AR15" s="40">
        <f t="shared" si="36"/>
        <v>1</v>
      </c>
      <c r="AS15" s="46">
        <f t="shared" si="56"/>
        <v>44053</v>
      </c>
      <c r="AT15" s="53">
        <f t="shared" si="57"/>
        <v>44053</v>
      </c>
      <c r="AU15" s="44">
        <f t="shared" si="16"/>
        <v>303.7</v>
      </c>
      <c r="AV15" s="48">
        <f t="shared" si="17"/>
        <v>227.4</v>
      </c>
      <c r="AW15" s="40">
        <f t="shared" si="18"/>
        <v>4</v>
      </c>
      <c r="AX15" s="40">
        <f t="shared" si="37"/>
        <v>4</v>
      </c>
      <c r="AY15" s="46">
        <f t="shared" si="58"/>
        <v>44084</v>
      </c>
      <c r="AZ15" s="53">
        <f t="shared" si="59"/>
        <v>44084</v>
      </c>
      <c r="BA15" s="44">
        <f t="shared" si="19"/>
        <v>326.7</v>
      </c>
      <c r="BB15" s="48">
        <f t="shared" si="20"/>
        <v>246.8</v>
      </c>
      <c r="BC15" s="40">
        <f t="shared" si="21"/>
        <v>6</v>
      </c>
      <c r="BD15" s="40">
        <f t="shared" si="38"/>
        <v>6</v>
      </c>
      <c r="BE15" s="46">
        <f t="shared" si="60"/>
        <v>44114</v>
      </c>
      <c r="BF15" s="53">
        <f t="shared" si="61"/>
        <v>44114</v>
      </c>
      <c r="BG15" s="44">
        <f t="shared" si="22"/>
        <v>193.6</v>
      </c>
      <c r="BH15" s="48">
        <f t="shared" si="23"/>
        <v>145.30000000000001</v>
      </c>
      <c r="BI15" s="40">
        <f t="shared" si="24"/>
        <v>2</v>
      </c>
      <c r="BJ15" s="40">
        <f t="shared" si="39"/>
        <v>2</v>
      </c>
      <c r="BK15" s="46">
        <f t="shared" si="62"/>
        <v>44145</v>
      </c>
      <c r="BL15" s="53">
        <f t="shared" si="63"/>
        <v>44145</v>
      </c>
      <c r="BM15" s="44">
        <f t="shared" si="25"/>
        <v>326.7</v>
      </c>
      <c r="BN15" s="48">
        <f t="shared" si="26"/>
        <v>246.8</v>
      </c>
      <c r="BO15" s="40">
        <f t="shared" si="27"/>
        <v>4</v>
      </c>
      <c r="BP15" s="40">
        <f t="shared" si="40"/>
        <v>4</v>
      </c>
      <c r="BQ15" s="46">
        <f t="shared" si="64"/>
        <v>44175</v>
      </c>
      <c r="BR15" s="53">
        <f t="shared" si="65"/>
        <v>44175</v>
      </c>
      <c r="BS15" s="44">
        <f t="shared" si="28"/>
        <v>326.7</v>
      </c>
      <c r="BT15" s="48">
        <f t="shared" si="29"/>
        <v>246.8</v>
      </c>
    </row>
    <row r="16" spans="1:72" s="40" customFormat="1" ht="13.95" customHeight="1" x14ac:dyDescent="0.25">
      <c r="A16" s="40">
        <f t="shared" si="0"/>
        <v>6</v>
      </c>
      <c r="B16" s="41">
        <f t="shared" si="41"/>
        <v>6</v>
      </c>
      <c r="C16" s="46">
        <f t="shared" si="42"/>
        <v>43841</v>
      </c>
      <c r="D16" s="53">
        <f t="shared" si="43"/>
        <v>43841</v>
      </c>
      <c r="E16" s="44">
        <f t="shared" si="68"/>
        <v>193.6</v>
      </c>
      <c r="F16" s="49">
        <f t="shared" si="69"/>
        <v>145.30000000000001</v>
      </c>
      <c r="G16" s="40">
        <f t="shared" si="1"/>
        <v>2</v>
      </c>
      <c r="H16" s="40">
        <f t="shared" si="30"/>
        <v>2</v>
      </c>
      <c r="I16" s="46">
        <f t="shared" si="44"/>
        <v>43872</v>
      </c>
      <c r="J16" s="53">
        <f t="shared" si="44"/>
        <v>43872</v>
      </c>
      <c r="K16" s="44">
        <f t="shared" si="2"/>
        <v>326.7</v>
      </c>
      <c r="L16" s="48">
        <f t="shared" si="3"/>
        <v>246.8</v>
      </c>
      <c r="M16" s="41">
        <f t="shared" si="4"/>
        <v>3</v>
      </c>
      <c r="N16" s="41">
        <f t="shared" si="31"/>
        <v>3</v>
      </c>
      <c r="O16" s="46">
        <f t="shared" si="45"/>
        <v>43901</v>
      </c>
      <c r="P16" s="53">
        <f t="shared" si="45"/>
        <v>43901</v>
      </c>
      <c r="Q16" s="44">
        <f t="shared" si="46"/>
        <v>340.5</v>
      </c>
      <c r="R16" s="48">
        <f t="shared" si="47"/>
        <v>250.5</v>
      </c>
      <c r="S16" s="41">
        <f t="shared" si="5"/>
        <v>6</v>
      </c>
      <c r="T16" s="41">
        <f t="shared" si="32"/>
        <v>6</v>
      </c>
      <c r="U16" s="46">
        <f t="shared" si="48"/>
        <v>43932</v>
      </c>
      <c r="V16" s="53">
        <f t="shared" si="49"/>
        <v>43932</v>
      </c>
      <c r="W16" s="44">
        <f t="shared" si="70"/>
        <v>193.6</v>
      </c>
      <c r="X16" s="48">
        <f t="shared" si="71"/>
        <v>145.30000000000001</v>
      </c>
      <c r="Y16" s="41">
        <f t="shared" si="8"/>
        <v>1</v>
      </c>
      <c r="Z16" s="41">
        <f t="shared" si="33"/>
        <v>1</v>
      </c>
      <c r="AA16" s="46">
        <f t="shared" si="50"/>
        <v>43962</v>
      </c>
      <c r="AB16" s="53">
        <f t="shared" si="51"/>
        <v>43962</v>
      </c>
      <c r="AC16" s="44">
        <f t="shared" si="9"/>
        <v>326.7</v>
      </c>
      <c r="AD16" s="49">
        <f t="shared" si="10"/>
        <v>246.8</v>
      </c>
      <c r="AE16" s="181">
        <f t="shared" si="11"/>
        <v>4</v>
      </c>
      <c r="AF16" s="181">
        <f t="shared" si="34"/>
        <v>4</v>
      </c>
      <c r="AG16" s="54">
        <f t="shared" si="52"/>
        <v>43993</v>
      </c>
      <c r="AH16" s="53">
        <f t="shared" si="53"/>
        <v>43993</v>
      </c>
      <c r="AI16" s="44">
        <f t="shared" si="12"/>
        <v>326.7</v>
      </c>
      <c r="AJ16" s="48">
        <f t="shared" si="13"/>
        <v>246.8</v>
      </c>
      <c r="AK16" s="41">
        <f t="shared" si="14"/>
        <v>6</v>
      </c>
      <c r="AL16" s="41">
        <f t="shared" si="35"/>
        <v>6</v>
      </c>
      <c r="AM16" s="46">
        <f t="shared" si="54"/>
        <v>44023</v>
      </c>
      <c r="AN16" s="53">
        <f t="shared" si="55"/>
        <v>44023</v>
      </c>
      <c r="AO16" s="44">
        <f t="shared" si="66"/>
        <v>193.6</v>
      </c>
      <c r="AP16" s="48">
        <f t="shared" si="67"/>
        <v>145.30000000000001</v>
      </c>
      <c r="AQ16" s="40">
        <f t="shared" si="15"/>
        <v>2</v>
      </c>
      <c r="AR16" s="40">
        <f t="shared" si="36"/>
        <v>2</v>
      </c>
      <c r="AS16" s="46">
        <f t="shared" si="56"/>
        <v>44054</v>
      </c>
      <c r="AT16" s="53">
        <f t="shared" si="57"/>
        <v>44054</v>
      </c>
      <c r="AU16" s="44">
        <f t="shared" si="16"/>
        <v>303.7</v>
      </c>
      <c r="AV16" s="48">
        <f t="shared" si="17"/>
        <v>227.4</v>
      </c>
      <c r="AW16" s="40">
        <f t="shared" si="18"/>
        <v>5</v>
      </c>
      <c r="AX16" s="40">
        <f t="shared" si="37"/>
        <v>5</v>
      </c>
      <c r="AY16" s="46">
        <f t="shared" si="58"/>
        <v>44085</v>
      </c>
      <c r="AZ16" s="53">
        <f t="shared" si="59"/>
        <v>44085</v>
      </c>
      <c r="BA16" s="44">
        <f t="shared" si="19"/>
        <v>326.7</v>
      </c>
      <c r="BB16" s="48">
        <f t="shared" si="20"/>
        <v>246.8</v>
      </c>
      <c r="BC16" s="40">
        <f t="shared" si="21"/>
        <v>7</v>
      </c>
      <c r="BD16" s="40">
        <f t="shared" si="38"/>
        <v>7</v>
      </c>
      <c r="BE16" s="46">
        <f t="shared" si="60"/>
        <v>44115</v>
      </c>
      <c r="BF16" s="53">
        <f t="shared" si="61"/>
        <v>44115</v>
      </c>
      <c r="BG16" s="44" t="str">
        <f t="shared" si="22"/>
        <v/>
      </c>
      <c r="BH16" s="48" t="str">
        <f t="shared" si="23"/>
        <v/>
      </c>
      <c r="BI16" s="40">
        <f t="shared" si="24"/>
        <v>0</v>
      </c>
      <c r="BJ16" s="40">
        <f t="shared" si="39"/>
        <v>3</v>
      </c>
      <c r="BK16" s="46">
        <f t="shared" si="62"/>
        <v>44146</v>
      </c>
      <c r="BL16" s="53">
        <f t="shared" si="63"/>
        <v>44146</v>
      </c>
      <c r="BM16" s="44" t="str">
        <f t="shared" si="25"/>
        <v/>
      </c>
      <c r="BN16" s="48" t="str">
        <f t="shared" si="26"/>
        <v/>
      </c>
      <c r="BO16" s="40">
        <f t="shared" si="27"/>
        <v>5</v>
      </c>
      <c r="BP16" s="40">
        <f t="shared" si="40"/>
        <v>5</v>
      </c>
      <c r="BQ16" s="46">
        <f t="shared" si="64"/>
        <v>44176</v>
      </c>
      <c r="BR16" s="53">
        <f t="shared" si="65"/>
        <v>44176</v>
      </c>
      <c r="BS16" s="44">
        <f t="shared" si="28"/>
        <v>326.7</v>
      </c>
      <c r="BT16" s="48">
        <f t="shared" si="29"/>
        <v>246.8</v>
      </c>
    </row>
    <row r="17" spans="1:72" s="40" customFormat="1" ht="13.95" customHeight="1" x14ac:dyDescent="0.25">
      <c r="A17" s="40">
        <f t="shared" si="0"/>
        <v>7</v>
      </c>
      <c r="B17" s="41">
        <f t="shared" si="41"/>
        <v>7</v>
      </c>
      <c r="C17" s="46">
        <f t="shared" si="42"/>
        <v>43842</v>
      </c>
      <c r="D17" s="53">
        <f t="shared" si="43"/>
        <v>43842</v>
      </c>
      <c r="E17" s="44" t="str">
        <f t="shared" si="68"/>
        <v/>
      </c>
      <c r="F17" s="49" t="str">
        <f t="shared" si="69"/>
        <v/>
      </c>
      <c r="G17" s="40">
        <f t="shared" si="1"/>
        <v>3</v>
      </c>
      <c r="H17" s="40">
        <f t="shared" si="30"/>
        <v>3</v>
      </c>
      <c r="I17" s="46">
        <f t="shared" si="44"/>
        <v>43873</v>
      </c>
      <c r="J17" s="53">
        <f t="shared" si="44"/>
        <v>43873</v>
      </c>
      <c r="K17" s="44">
        <f t="shared" si="2"/>
        <v>340.5</v>
      </c>
      <c r="L17" s="48">
        <f t="shared" si="3"/>
        <v>250.5</v>
      </c>
      <c r="M17" s="41">
        <f t="shared" si="4"/>
        <v>4</v>
      </c>
      <c r="N17" s="41">
        <f t="shared" si="31"/>
        <v>4</v>
      </c>
      <c r="O17" s="46">
        <f t="shared" si="45"/>
        <v>43902</v>
      </c>
      <c r="P17" s="53">
        <f t="shared" si="45"/>
        <v>43902</v>
      </c>
      <c r="Q17" s="44">
        <f t="shared" si="46"/>
        <v>326.7</v>
      </c>
      <c r="R17" s="48">
        <f t="shared" si="47"/>
        <v>250.5</v>
      </c>
      <c r="S17" s="41">
        <f t="shared" si="5"/>
        <v>7</v>
      </c>
      <c r="T17" s="41">
        <f t="shared" si="32"/>
        <v>7</v>
      </c>
      <c r="U17" s="46">
        <f t="shared" si="48"/>
        <v>43933</v>
      </c>
      <c r="V17" s="53">
        <f t="shared" si="49"/>
        <v>43933</v>
      </c>
      <c r="W17" s="44" t="str">
        <f t="shared" si="70"/>
        <v/>
      </c>
      <c r="X17" s="48" t="str">
        <f t="shared" si="71"/>
        <v/>
      </c>
      <c r="Y17" s="41">
        <f t="shared" si="8"/>
        <v>2</v>
      </c>
      <c r="Z17" s="41">
        <f t="shared" si="33"/>
        <v>2</v>
      </c>
      <c r="AA17" s="46">
        <f t="shared" si="50"/>
        <v>43963</v>
      </c>
      <c r="AB17" s="53">
        <f t="shared" si="51"/>
        <v>43963</v>
      </c>
      <c r="AC17" s="44">
        <f t="shared" si="9"/>
        <v>326.7</v>
      </c>
      <c r="AD17" s="49">
        <f t="shared" si="10"/>
        <v>246.8</v>
      </c>
      <c r="AE17" s="181">
        <f t="shared" si="11"/>
        <v>5</v>
      </c>
      <c r="AF17" s="181">
        <f t="shared" si="34"/>
        <v>5</v>
      </c>
      <c r="AG17" s="54">
        <f t="shared" si="52"/>
        <v>43994</v>
      </c>
      <c r="AH17" s="53">
        <f t="shared" si="53"/>
        <v>43994</v>
      </c>
      <c r="AI17" s="44">
        <f t="shared" si="12"/>
        <v>326.7</v>
      </c>
      <c r="AJ17" s="48">
        <f t="shared" si="13"/>
        <v>246.8</v>
      </c>
      <c r="AK17" s="41">
        <f t="shared" si="14"/>
        <v>7</v>
      </c>
      <c r="AL17" s="41">
        <f t="shared" si="35"/>
        <v>7</v>
      </c>
      <c r="AM17" s="46">
        <f t="shared" si="54"/>
        <v>44024</v>
      </c>
      <c r="AN17" s="53">
        <f t="shared" si="55"/>
        <v>44024</v>
      </c>
      <c r="AO17" s="44" t="str">
        <f t="shared" si="66"/>
        <v/>
      </c>
      <c r="AP17" s="48" t="str">
        <f t="shared" si="67"/>
        <v/>
      </c>
      <c r="AQ17" s="40">
        <f t="shared" si="15"/>
        <v>3</v>
      </c>
      <c r="AR17" s="40">
        <f t="shared" si="36"/>
        <v>3</v>
      </c>
      <c r="AS17" s="46">
        <f t="shared" si="56"/>
        <v>44055</v>
      </c>
      <c r="AT17" s="53">
        <f t="shared" si="57"/>
        <v>44055</v>
      </c>
      <c r="AU17" s="44">
        <f t="shared" si="16"/>
        <v>303.7</v>
      </c>
      <c r="AV17" s="48">
        <f t="shared" si="17"/>
        <v>227.4</v>
      </c>
      <c r="AW17" s="40">
        <f t="shared" si="18"/>
        <v>6</v>
      </c>
      <c r="AX17" s="40">
        <f t="shared" si="37"/>
        <v>6</v>
      </c>
      <c r="AY17" s="46">
        <f t="shared" si="58"/>
        <v>44086</v>
      </c>
      <c r="AZ17" s="53">
        <f t="shared" si="59"/>
        <v>44086</v>
      </c>
      <c r="BA17" s="44">
        <f t="shared" si="19"/>
        <v>193.6</v>
      </c>
      <c r="BB17" s="48">
        <f t="shared" si="20"/>
        <v>145.30000000000001</v>
      </c>
      <c r="BC17" s="40">
        <f t="shared" si="21"/>
        <v>1</v>
      </c>
      <c r="BD17" s="40">
        <f t="shared" si="38"/>
        <v>1</v>
      </c>
      <c r="BE17" s="46">
        <f t="shared" si="60"/>
        <v>44116</v>
      </c>
      <c r="BF17" s="53">
        <f t="shared" si="61"/>
        <v>44116</v>
      </c>
      <c r="BG17" s="44">
        <f t="shared" si="22"/>
        <v>326.7</v>
      </c>
      <c r="BH17" s="48">
        <f t="shared" si="23"/>
        <v>246.8</v>
      </c>
      <c r="BI17" s="40">
        <f t="shared" si="24"/>
        <v>4</v>
      </c>
      <c r="BJ17" s="40">
        <f t="shared" si="39"/>
        <v>4</v>
      </c>
      <c r="BK17" s="46">
        <f t="shared" si="62"/>
        <v>44147</v>
      </c>
      <c r="BL17" s="53">
        <f t="shared" si="63"/>
        <v>44147</v>
      </c>
      <c r="BM17" s="44">
        <f t="shared" si="25"/>
        <v>326.7</v>
      </c>
      <c r="BN17" s="48">
        <f t="shared" si="26"/>
        <v>246.8</v>
      </c>
      <c r="BO17" s="40">
        <f t="shared" si="27"/>
        <v>6</v>
      </c>
      <c r="BP17" s="40">
        <f t="shared" si="40"/>
        <v>6</v>
      </c>
      <c r="BQ17" s="46">
        <f t="shared" si="64"/>
        <v>44177</v>
      </c>
      <c r="BR17" s="53">
        <f t="shared" si="65"/>
        <v>44177</v>
      </c>
      <c r="BS17" s="44">
        <f t="shared" si="28"/>
        <v>193.6</v>
      </c>
      <c r="BT17" s="48">
        <f t="shared" si="29"/>
        <v>145.30000000000001</v>
      </c>
    </row>
    <row r="18" spans="1:72" s="40" customFormat="1" ht="13.95" customHeight="1" x14ac:dyDescent="0.25">
      <c r="A18" s="40">
        <f t="shared" si="0"/>
        <v>1</v>
      </c>
      <c r="B18" s="41">
        <f t="shared" si="41"/>
        <v>1</v>
      </c>
      <c r="C18" s="46">
        <f t="shared" si="42"/>
        <v>43843</v>
      </c>
      <c r="D18" s="53">
        <f t="shared" si="43"/>
        <v>43843</v>
      </c>
      <c r="E18" s="44">
        <f t="shared" si="68"/>
        <v>326.7</v>
      </c>
      <c r="F18" s="49">
        <f t="shared" si="69"/>
        <v>246.8</v>
      </c>
      <c r="G18" s="40">
        <f t="shared" si="1"/>
        <v>4</v>
      </c>
      <c r="H18" s="40">
        <f t="shared" si="30"/>
        <v>4</v>
      </c>
      <c r="I18" s="46">
        <f t="shared" si="44"/>
        <v>43874</v>
      </c>
      <c r="J18" s="53">
        <f t="shared" si="44"/>
        <v>43874</v>
      </c>
      <c r="K18" s="44">
        <f t="shared" si="2"/>
        <v>326.7</v>
      </c>
      <c r="L18" s="48">
        <f t="shared" si="3"/>
        <v>246.8</v>
      </c>
      <c r="M18" s="41">
        <f t="shared" si="4"/>
        <v>5</v>
      </c>
      <c r="N18" s="41">
        <f t="shared" si="31"/>
        <v>5</v>
      </c>
      <c r="O18" s="46">
        <f t="shared" si="45"/>
        <v>43903</v>
      </c>
      <c r="P18" s="53">
        <f t="shared" si="45"/>
        <v>43903</v>
      </c>
      <c r="Q18" s="44">
        <f t="shared" si="46"/>
        <v>326.7</v>
      </c>
      <c r="R18" s="48">
        <f t="shared" si="47"/>
        <v>250.5</v>
      </c>
      <c r="S18" s="41">
        <f t="shared" si="5"/>
        <v>0</v>
      </c>
      <c r="T18" s="41">
        <f t="shared" si="32"/>
        <v>1</v>
      </c>
      <c r="U18" s="46">
        <f t="shared" si="48"/>
        <v>43934</v>
      </c>
      <c r="V18" s="53">
        <f t="shared" si="49"/>
        <v>43934</v>
      </c>
      <c r="W18" s="44" t="str">
        <f t="shared" si="70"/>
        <v/>
      </c>
      <c r="X18" s="48" t="str">
        <f t="shared" si="71"/>
        <v/>
      </c>
      <c r="Y18" s="41">
        <f t="shared" si="8"/>
        <v>3</v>
      </c>
      <c r="Z18" s="41">
        <f t="shared" si="33"/>
        <v>3</v>
      </c>
      <c r="AA18" s="46">
        <f t="shared" si="50"/>
        <v>43964</v>
      </c>
      <c r="AB18" s="53">
        <f t="shared" si="51"/>
        <v>43964</v>
      </c>
      <c r="AC18" s="44">
        <f t="shared" si="9"/>
        <v>340.5</v>
      </c>
      <c r="AD18" s="49">
        <f t="shared" si="10"/>
        <v>250.5</v>
      </c>
      <c r="AE18" s="181">
        <f t="shared" si="11"/>
        <v>6</v>
      </c>
      <c r="AF18" s="181">
        <f t="shared" si="34"/>
        <v>6</v>
      </c>
      <c r="AG18" s="46">
        <f t="shared" si="52"/>
        <v>43995</v>
      </c>
      <c r="AH18" s="55">
        <f t="shared" si="53"/>
        <v>43995</v>
      </c>
      <c r="AI18" s="44">
        <f t="shared" si="12"/>
        <v>193.6</v>
      </c>
      <c r="AJ18" s="48">
        <f t="shared" si="13"/>
        <v>145.30000000000001</v>
      </c>
      <c r="AK18" s="41">
        <f t="shared" si="14"/>
        <v>1</v>
      </c>
      <c r="AL18" s="41">
        <f t="shared" si="35"/>
        <v>1</v>
      </c>
      <c r="AM18" s="46">
        <f t="shared" si="54"/>
        <v>44025</v>
      </c>
      <c r="AN18" s="53">
        <f t="shared" si="55"/>
        <v>44025</v>
      </c>
      <c r="AO18" s="44">
        <f t="shared" si="66"/>
        <v>303.7</v>
      </c>
      <c r="AP18" s="48">
        <f t="shared" si="67"/>
        <v>227.4</v>
      </c>
      <c r="AQ18" s="40">
        <f t="shared" si="15"/>
        <v>4</v>
      </c>
      <c r="AR18" s="40">
        <f t="shared" si="36"/>
        <v>4</v>
      </c>
      <c r="AS18" s="46">
        <f t="shared" si="56"/>
        <v>44056</v>
      </c>
      <c r="AT18" s="53">
        <f t="shared" si="57"/>
        <v>44056</v>
      </c>
      <c r="AU18" s="44">
        <f t="shared" si="16"/>
        <v>303.7</v>
      </c>
      <c r="AV18" s="48">
        <f t="shared" si="17"/>
        <v>227.4</v>
      </c>
      <c r="AW18" s="40">
        <f t="shared" si="18"/>
        <v>7</v>
      </c>
      <c r="AX18" s="40">
        <f t="shared" si="37"/>
        <v>7</v>
      </c>
      <c r="AY18" s="46">
        <f t="shared" si="58"/>
        <v>44087</v>
      </c>
      <c r="AZ18" s="53">
        <f t="shared" si="59"/>
        <v>44087</v>
      </c>
      <c r="BA18" s="44" t="str">
        <f t="shared" si="19"/>
        <v/>
      </c>
      <c r="BB18" s="48" t="str">
        <f t="shared" si="20"/>
        <v/>
      </c>
      <c r="BC18" s="40">
        <f t="shared" si="21"/>
        <v>2</v>
      </c>
      <c r="BD18" s="40">
        <f t="shared" si="38"/>
        <v>2</v>
      </c>
      <c r="BE18" s="46">
        <f t="shared" si="60"/>
        <v>44117</v>
      </c>
      <c r="BF18" s="53">
        <f t="shared" si="61"/>
        <v>44117</v>
      </c>
      <c r="BG18" s="44">
        <f t="shared" si="22"/>
        <v>326.7</v>
      </c>
      <c r="BH18" s="48">
        <f t="shared" si="23"/>
        <v>246.8</v>
      </c>
      <c r="BI18" s="40">
        <f t="shared" si="24"/>
        <v>5</v>
      </c>
      <c r="BJ18" s="40">
        <f t="shared" si="39"/>
        <v>5</v>
      </c>
      <c r="BK18" s="46">
        <f t="shared" si="62"/>
        <v>44148</v>
      </c>
      <c r="BL18" s="53">
        <f t="shared" si="63"/>
        <v>44148</v>
      </c>
      <c r="BM18" s="44">
        <f t="shared" si="25"/>
        <v>326.7</v>
      </c>
      <c r="BN18" s="48">
        <f t="shared" si="26"/>
        <v>246.8</v>
      </c>
      <c r="BO18" s="40">
        <f t="shared" si="27"/>
        <v>7</v>
      </c>
      <c r="BP18" s="40">
        <f t="shared" si="40"/>
        <v>7</v>
      </c>
      <c r="BQ18" s="46">
        <f t="shared" si="64"/>
        <v>44178</v>
      </c>
      <c r="BR18" s="53">
        <f t="shared" si="65"/>
        <v>44178</v>
      </c>
      <c r="BS18" s="44" t="str">
        <f t="shared" si="28"/>
        <v/>
      </c>
      <c r="BT18" s="48" t="str">
        <f t="shared" si="29"/>
        <v/>
      </c>
    </row>
    <row r="19" spans="1:72" s="40" customFormat="1" ht="13.95" customHeight="1" x14ac:dyDescent="0.25">
      <c r="A19" s="40">
        <f t="shared" si="0"/>
        <v>2</v>
      </c>
      <c r="B19" s="41">
        <f t="shared" si="41"/>
        <v>2</v>
      </c>
      <c r="C19" s="46">
        <f t="shared" si="42"/>
        <v>43844</v>
      </c>
      <c r="D19" s="53">
        <f t="shared" si="43"/>
        <v>43844</v>
      </c>
      <c r="E19" s="44">
        <f t="shared" si="68"/>
        <v>326.7</v>
      </c>
      <c r="F19" s="49">
        <f t="shared" si="69"/>
        <v>246.8</v>
      </c>
      <c r="G19" s="40">
        <f t="shared" si="1"/>
        <v>5</v>
      </c>
      <c r="H19" s="40">
        <f t="shared" si="30"/>
        <v>5</v>
      </c>
      <c r="I19" s="46">
        <f t="shared" si="44"/>
        <v>43875</v>
      </c>
      <c r="J19" s="53">
        <f t="shared" si="44"/>
        <v>43875</v>
      </c>
      <c r="K19" s="44">
        <f t="shared" si="2"/>
        <v>326.7</v>
      </c>
      <c r="L19" s="48">
        <f t="shared" si="3"/>
        <v>246.8</v>
      </c>
      <c r="M19" s="41">
        <f t="shared" si="4"/>
        <v>6</v>
      </c>
      <c r="N19" s="41">
        <f t="shared" si="31"/>
        <v>6</v>
      </c>
      <c r="O19" s="46">
        <f t="shared" si="45"/>
        <v>43904</v>
      </c>
      <c r="P19" s="53">
        <f t="shared" si="45"/>
        <v>43904</v>
      </c>
      <c r="Q19" s="44">
        <f t="shared" si="46"/>
        <v>193.6</v>
      </c>
      <c r="R19" s="48">
        <f t="shared" si="47"/>
        <v>250.5</v>
      </c>
      <c r="S19" s="41">
        <f t="shared" si="5"/>
        <v>2</v>
      </c>
      <c r="T19" s="41">
        <f t="shared" si="32"/>
        <v>2</v>
      </c>
      <c r="U19" s="46">
        <f t="shared" si="48"/>
        <v>43935</v>
      </c>
      <c r="V19" s="53">
        <f t="shared" si="49"/>
        <v>43935</v>
      </c>
      <c r="W19" s="44">
        <f t="shared" si="70"/>
        <v>303.7</v>
      </c>
      <c r="X19" s="48">
        <f t="shared" si="71"/>
        <v>227.4</v>
      </c>
      <c r="Y19" s="41">
        <f t="shared" si="8"/>
        <v>4</v>
      </c>
      <c r="Z19" s="41">
        <f t="shared" si="33"/>
        <v>4</v>
      </c>
      <c r="AA19" s="46">
        <f t="shared" si="50"/>
        <v>43965</v>
      </c>
      <c r="AB19" s="53">
        <f t="shared" si="51"/>
        <v>43965</v>
      </c>
      <c r="AC19" s="44">
        <f t="shared" si="9"/>
        <v>326.7</v>
      </c>
      <c r="AD19" s="49">
        <f t="shared" si="10"/>
        <v>246.8</v>
      </c>
      <c r="AE19" s="181">
        <f t="shared" si="11"/>
        <v>7</v>
      </c>
      <c r="AF19" s="181">
        <f t="shared" si="34"/>
        <v>7</v>
      </c>
      <c r="AG19" s="46">
        <f t="shared" si="52"/>
        <v>43996</v>
      </c>
      <c r="AH19" s="55">
        <f t="shared" si="53"/>
        <v>43996</v>
      </c>
      <c r="AI19" s="44" t="str">
        <f t="shared" si="12"/>
        <v/>
      </c>
      <c r="AJ19" s="48" t="str">
        <f t="shared" si="13"/>
        <v/>
      </c>
      <c r="AK19" s="41">
        <f t="shared" si="14"/>
        <v>0</v>
      </c>
      <c r="AL19" s="41">
        <f t="shared" si="35"/>
        <v>2</v>
      </c>
      <c r="AM19" s="46">
        <f t="shared" si="54"/>
        <v>44026</v>
      </c>
      <c r="AN19" s="53">
        <f t="shared" si="55"/>
        <v>44026</v>
      </c>
      <c r="AO19" s="44" t="str">
        <f t="shared" si="66"/>
        <v/>
      </c>
      <c r="AP19" s="48" t="str">
        <f t="shared" si="67"/>
        <v/>
      </c>
      <c r="AQ19" s="40">
        <f t="shared" si="15"/>
        <v>5</v>
      </c>
      <c r="AR19" s="40">
        <f t="shared" si="36"/>
        <v>5</v>
      </c>
      <c r="AS19" s="46">
        <f t="shared" si="56"/>
        <v>44057</v>
      </c>
      <c r="AT19" s="53">
        <f t="shared" si="57"/>
        <v>44057</v>
      </c>
      <c r="AU19" s="44">
        <f t="shared" si="16"/>
        <v>303.7</v>
      </c>
      <c r="AV19" s="48">
        <f t="shared" si="17"/>
        <v>227.4</v>
      </c>
      <c r="AW19" s="40">
        <f t="shared" si="18"/>
        <v>1</v>
      </c>
      <c r="AX19" s="40">
        <f t="shared" si="37"/>
        <v>1</v>
      </c>
      <c r="AY19" s="46">
        <f t="shared" si="58"/>
        <v>44088</v>
      </c>
      <c r="AZ19" s="53">
        <f t="shared" si="59"/>
        <v>44088</v>
      </c>
      <c r="BA19" s="44">
        <f t="shared" si="19"/>
        <v>326.7</v>
      </c>
      <c r="BB19" s="48">
        <f t="shared" si="20"/>
        <v>246.8</v>
      </c>
      <c r="BC19" s="40">
        <f t="shared" si="21"/>
        <v>3</v>
      </c>
      <c r="BD19" s="40">
        <f t="shared" si="38"/>
        <v>3</v>
      </c>
      <c r="BE19" s="46">
        <f t="shared" si="60"/>
        <v>44118</v>
      </c>
      <c r="BF19" s="53">
        <f t="shared" si="61"/>
        <v>44118</v>
      </c>
      <c r="BG19" s="44">
        <f t="shared" si="22"/>
        <v>340.5</v>
      </c>
      <c r="BH19" s="48">
        <f t="shared" si="23"/>
        <v>250.5</v>
      </c>
      <c r="BI19" s="40">
        <f t="shared" si="24"/>
        <v>6</v>
      </c>
      <c r="BJ19" s="40">
        <f t="shared" si="39"/>
        <v>6</v>
      </c>
      <c r="BK19" s="46">
        <f t="shared" si="62"/>
        <v>44149</v>
      </c>
      <c r="BL19" s="53">
        <f t="shared" si="63"/>
        <v>44149</v>
      </c>
      <c r="BM19" s="44">
        <f t="shared" si="25"/>
        <v>193.6</v>
      </c>
      <c r="BN19" s="48">
        <f t="shared" si="26"/>
        <v>145.30000000000001</v>
      </c>
      <c r="BO19" s="40">
        <f t="shared" si="27"/>
        <v>1</v>
      </c>
      <c r="BP19" s="40">
        <f t="shared" si="40"/>
        <v>1</v>
      </c>
      <c r="BQ19" s="46">
        <f t="shared" si="64"/>
        <v>44179</v>
      </c>
      <c r="BR19" s="53">
        <f t="shared" si="65"/>
        <v>44179</v>
      </c>
      <c r="BS19" s="44">
        <f t="shared" si="28"/>
        <v>326.7</v>
      </c>
      <c r="BT19" s="48">
        <f t="shared" si="29"/>
        <v>246.8</v>
      </c>
    </row>
    <row r="20" spans="1:72" s="40" customFormat="1" ht="13.95" customHeight="1" x14ac:dyDescent="0.25">
      <c r="A20" s="40">
        <f t="shared" si="0"/>
        <v>3</v>
      </c>
      <c r="B20" s="41">
        <f t="shared" si="41"/>
        <v>3</v>
      </c>
      <c r="C20" s="46">
        <f t="shared" si="42"/>
        <v>43845</v>
      </c>
      <c r="D20" s="53">
        <f t="shared" si="43"/>
        <v>43845</v>
      </c>
      <c r="E20" s="44">
        <f t="shared" si="68"/>
        <v>340.5</v>
      </c>
      <c r="F20" s="49">
        <f t="shared" si="69"/>
        <v>250.5</v>
      </c>
      <c r="G20" s="40">
        <f t="shared" si="1"/>
        <v>6</v>
      </c>
      <c r="H20" s="40">
        <f t="shared" si="30"/>
        <v>6</v>
      </c>
      <c r="I20" s="46">
        <f t="shared" si="44"/>
        <v>43876</v>
      </c>
      <c r="J20" s="53">
        <f t="shared" si="44"/>
        <v>43876</v>
      </c>
      <c r="K20" s="44">
        <f t="shared" ref="K20:K34" si="72">IF(OR(G20=0,G20=7),"",IF(G20&gt;=6,HLOOKUP(K$4,BLO_HUN_VACSCO,3,FALSE),HLOOKUP(K$4,BLO_HUN_VACSCO,2,FALSE)))</f>
        <v>193.6</v>
      </c>
      <c r="L20" s="48">
        <f t="shared" ref="L20:L34" si="73">IF(OR(G20=0,G20=7),"",IF(G20&gt;=6,HLOOKUP(L$4,HUN_BLO_VACSCO,3,FALSE),HLOOKUP(L$4,HUN_BLO_VACSCO,2,FALSE)))</f>
        <v>145.30000000000001</v>
      </c>
      <c r="M20" s="41">
        <f t="shared" si="4"/>
        <v>7</v>
      </c>
      <c r="N20" s="41">
        <f t="shared" si="31"/>
        <v>7</v>
      </c>
      <c r="O20" s="46">
        <f t="shared" si="45"/>
        <v>43905</v>
      </c>
      <c r="P20" s="53">
        <f t="shared" si="45"/>
        <v>43905</v>
      </c>
      <c r="Q20" s="44" t="str">
        <f t="shared" si="46"/>
        <v/>
      </c>
      <c r="R20" s="48" t="str">
        <f t="shared" si="47"/>
        <v/>
      </c>
      <c r="S20" s="41">
        <f t="shared" si="5"/>
        <v>3</v>
      </c>
      <c r="T20" s="41">
        <f t="shared" si="32"/>
        <v>3</v>
      </c>
      <c r="U20" s="46">
        <f t="shared" si="48"/>
        <v>43936</v>
      </c>
      <c r="V20" s="53">
        <f t="shared" si="49"/>
        <v>43936</v>
      </c>
      <c r="W20" s="44">
        <f t="shared" si="70"/>
        <v>303.7</v>
      </c>
      <c r="X20" s="48">
        <f t="shared" si="71"/>
        <v>227.4</v>
      </c>
      <c r="Y20" s="41">
        <f t="shared" si="8"/>
        <v>5</v>
      </c>
      <c r="Z20" s="41">
        <f t="shared" si="33"/>
        <v>5</v>
      </c>
      <c r="AA20" s="46">
        <f t="shared" si="50"/>
        <v>43966</v>
      </c>
      <c r="AB20" s="53">
        <f t="shared" si="51"/>
        <v>43966</v>
      </c>
      <c r="AC20" s="44">
        <f t="shared" si="9"/>
        <v>326.7</v>
      </c>
      <c r="AD20" s="49">
        <f t="shared" si="10"/>
        <v>246.8</v>
      </c>
      <c r="AE20" s="181">
        <f t="shared" si="11"/>
        <v>1</v>
      </c>
      <c r="AF20" s="181">
        <f t="shared" si="34"/>
        <v>1</v>
      </c>
      <c r="AG20" s="46">
        <f t="shared" si="52"/>
        <v>43997</v>
      </c>
      <c r="AH20" s="55">
        <f t="shared" si="53"/>
        <v>43997</v>
      </c>
      <c r="AI20" s="44">
        <f t="shared" si="12"/>
        <v>326.7</v>
      </c>
      <c r="AJ20" s="48">
        <f t="shared" si="13"/>
        <v>246.8</v>
      </c>
      <c r="AK20" s="41">
        <f t="shared" si="14"/>
        <v>3</v>
      </c>
      <c r="AL20" s="41">
        <f t="shared" si="35"/>
        <v>3</v>
      </c>
      <c r="AM20" s="46">
        <f t="shared" si="54"/>
        <v>44027</v>
      </c>
      <c r="AN20" s="53">
        <f t="shared" si="55"/>
        <v>44027</v>
      </c>
      <c r="AO20" s="44">
        <f t="shared" si="66"/>
        <v>303.7</v>
      </c>
      <c r="AP20" s="48">
        <f t="shared" si="67"/>
        <v>227.4</v>
      </c>
      <c r="AQ20" s="40">
        <f t="shared" si="15"/>
        <v>0</v>
      </c>
      <c r="AR20" s="40">
        <f t="shared" si="36"/>
        <v>6</v>
      </c>
      <c r="AS20" s="46">
        <f t="shared" si="56"/>
        <v>44058</v>
      </c>
      <c r="AT20" s="53">
        <f t="shared" si="57"/>
        <v>44058</v>
      </c>
      <c r="AU20" s="44" t="str">
        <f t="shared" si="16"/>
        <v/>
      </c>
      <c r="AV20" s="48" t="str">
        <f t="shared" si="17"/>
        <v/>
      </c>
      <c r="AW20" s="40">
        <f t="shared" si="18"/>
        <v>2</v>
      </c>
      <c r="AX20" s="40">
        <f t="shared" si="37"/>
        <v>2</v>
      </c>
      <c r="AY20" s="46">
        <f t="shared" si="58"/>
        <v>44089</v>
      </c>
      <c r="AZ20" s="53">
        <f t="shared" si="59"/>
        <v>44089</v>
      </c>
      <c r="BA20" s="44">
        <f t="shared" si="19"/>
        <v>326.7</v>
      </c>
      <c r="BB20" s="48">
        <f t="shared" si="20"/>
        <v>246.8</v>
      </c>
      <c r="BC20" s="40">
        <f t="shared" si="21"/>
        <v>4</v>
      </c>
      <c r="BD20" s="40">
        <f t="shared" si="38"/>
        <v>4</v>
      </c>
      <c r="BE20" s="46">
        <f t="shared" si="60"/>
        <v>44119</v>
      </c>
      <c r="BF20" s="53">
        <f t="shared" si="61"/>
        <v>44119</v>
      </c>
      <c r="BG20" s="44">
        <f t="shared" si="22"/>
        <v>326.7</v>
      </c>
      <c r="BH20" s="48">
        <f t="shared" si="23"/>
        <v>246.8</v>
      </c>
      <c r="BI20" s="40">
        <f t="shared" si="24"/>
        <v>7</v>
      </c>
      <c r="BJ20" s="40">
        <f t="shared" si="39"/>
        <v>7</v>
      </c>
      <c r="BK20" s="46">
        <f t="shared" si="62"/>
        <v>44150</v>
      </c>
      <c r="BL20" s="53">
        <f t="shared" si="63"/>
        <v>44150</v>
      </c>
      <c r="BM20" s="44" t="str">
        <f t="shared" si="25"/>
        <v/>
      </c>
      <c r="BN20" s="48" t="str">
        <f t="shared" si="26"/>
        <v/>
      </c>
      <c r="BO20" s="40">
        <f t="shared" si="27"/>
        <v>2</v>
      </c>
      <c r="BP20" s="40">
        <f t="shared" si="40"/>
        <v>2</v>
      </c>
      <c r="BQ20" s="46">
        <f t="shared" si="64"/>
        <v>44180</v>
      </c>
      <c r="BR20" s="53">
        <f t="shared" si="65"/>
        <v>44180</v>
      </c>
      <c r="BS20" s="44">
        <f t="shared" si="28"/>
        <v>326.7</v>
      </c>
      <c r="BT20" s="48">
        <f t="shared" si="29"/>
        <v>246.8</v>
      </c>
    </row>
    <row r="21" spans="1:72" s="40" customFormat="1" ht="13.95" customHeight="1" x14ac:dyDescent="0.25">
      <c r="A21" s="40">
        <f t="shared" si="0"/>
        <v>4</v>
      </c>
      <c r="B21" s="41">
        <f t="shared" si="41"/>
        <v>4</v>
      </c>
      <c r="C21" s="46">
        <f t="shared" si="42"/>
        <v>43846</v>
      </c>
      <c r="D21" s="53">
        <f t="shared" si="43"/>
        <v>43846</v>
      </c>
      <c r="E21" s="44">
        <f t="shared" si="68"/>
        <v>326.7</v>
      </c>
      <c r="F21" s="49">
        <f t="shared" si="69"/>
        <v>246.8</v>
      </c>
      <c r="G21" s="40">
        <f t="shared" si="1"/>
        <v>7</v>
      </c>
      <c r="H21" s="40">
        <f t="shared" si="30"/>
        <v>7</v>
      </c>
      <c r="I21" s="46">
        <f t="shared" si="44"/>
        <v>43877</v>
      </c>
      <c r="J21" s="53">
        <f t="shared" si="44"/>
        <v>43877</v>
      </c>
      <c r="K21" s="44" t="str">
        <f t="shared" si="72"/>
        <v/>
      </c>
      <c r="L21" s="48" t="str">
        <f t="shared" si="73"/>
        <v/>
      </c>
      <c r="M21" s="41">
        <f t="shared" si="4"/>
        <v>1</v>
      </c>
      <c r="N21" s="41">
        <f t="shared" si="31"/>
        <v>1</v>
      </c>
      <c r="O21" s="46">
        <f t="shared" si="45"/>
        <v>43906</v>
      </c>
      <c r="P21" s="53">
        <f t="shared" si="45"/>
        <v>43906</v>
      </c>
      <c r="Q21" s="44">
        <f t="shared" si="46"/>
        <v>326.7</v>
      </c>
      <c r="R21" s="48">
        <f t="shared" si="47"/>
        <v>250.5</v>
      </c>
      <c r="S21" s="41">
        <f t="shared" si="5"/>
        <v>4</v>
      </c>
      <c r="T21" s="41">
        <f t="shared" si="32"/>
        <v>4</v>
      </c>
      <c r="U21" s="46">
        <f t="shared" si="48"/>
        <v>43937</v>
      </c>
      <c r="V21" s="53">
        <f t="shared" si="49"/>
        <v>43937</v>
      </c>
      <c r="W21" s="44">
        <f t="shared" si="70"/>
        <v>303.7</v>
      </c>
      <c r="X21" s="48">
        <f t="shared" si="71"/>
        <v>227.4</v>
      </c>
      <c r="Y21" s="41">
        <f t="shared" si="8"/>
        <v>6</v>
      </c>
      <c r="Z21" s="41">
        <f t="shared" si="33"/>
        <v>6</v>
      </c>
      <c r="AA21" s="46">
        <f t="shared" si="50"/>
        <v>43967</v>
      </c>
      <c r="AB21" s="53">
        <f t="shared" si="51"/>
        <v>43967</v>
      </c>
      <c r="AC21" s="44">
        <f t="shared" si="9"/>
        <v>193.6</v>
      </c>
      <c r="AD21" s="49">
        <f t="shared" si="10"/>
        <v>145.30000000000001</v>
      </c>
      <c r="AE21" s="181">
        <f t="shared" si="11"/>
        <v>2</v>
      </c>
      <c r="AF21" s="181">
        <f t="shared" si="34"/>
        <v>2</v>
      </c>
      <c r="AG21" s="46">
        <f t="shared" si="52"/>
        <v>43998</v>
      </c>
      <c r="AH21" s="55">
        <f t="shared" si="53"/>
        <v>43998</v>
      </c>
      <c r="AI21" s="44">
        <f t="shared" si="12"/>
        <v>326.7</v>
      </c>
      <c r="AJ21" s="48">
        <f t="shared" si="13"/>
        <v>246.8</v>
      </c>
      <c r="AK21" s="41">
        <f t="shared" si="14"/>
        <v>4</v>
      </c>
      <c r="AL21" s="41">
        <f t="shared" si="35"/>
        <v>4</v>
      </c>
      <c r="AM21" s="46">
        <f t="shared" si="54"/>
        <v>44028</v>
      </c>
      <c r="AN21" s="53">
        <f t="shared" si="55"/>
        <v>44028</v>
      </c>
      <c r="AO21" s="44">
        <f t="shared" si="66"/>
        <v>303.7</v>
      </c>
      <c r="AP21" s="48">
        <f t="shared" si="67"/>
        <v>227.4</v>
      </c>
      <c r="AQ21" s="40">
        <f t="shared" si="15"/>
        <v>7</v>
      </c>
      <c r="AR21" s="40">
        <f t="shared" si="36"/>
        <v>7</v>
      </c>
      <c r="AS21" s="46">
        <f t="shared" si="56"/>
        <v>44059</v>
      </c>
      <c r="AT21" s="53">
        <f t="shared" si="57"/>
        <v>44059</v>
      </c>
      <c r="AU21" s="44" t="str">
        <f t="shared" si="16"/>
        <v/>
      </c>
      <c r="AV21" s="48" t="str">
        <f t="shared" si="17"/>
        <v/>
      </c>
      <c r="AW21" s="40">
        <f t="shared" si="18"/>
        <v>3</v>
      </c>
      <c r="AX21" s="40">
        <f t="shared" si="37"/>
        <v>3</v>
      </c>
      <c r="AY21" s="46">
        <f t="shared" si="58"/>
        <v>44090</v>
      </c>
      <c r="AZ21" s="53">
        <f t="shared" si="59"/>
        <v>44090</v>
      </c>
      <c r="BA21" s="44">
        <f t="shared" si="19"/>
        <v>340.5</v>
      </c>
      <c r="BB21" s="48">
        <f t="shared" si="20"/>
        <v>250.5</v>
      </c>
      <c r="BC21" s="40">
        <f t="shared" si="21"/>
        <v>5</v>
      </c>
      <c r="BD21" s="40">
        <f t="shared" si="38"/>
        <v>5</v>
      </c>
      <c r="BE21" s="46">
        <f t="shared" si="60"/>
        <v>44120</v>
      </c>
      <c r="BF21" s="53">
        <f t="shared" si="61"/>
        <v>44120</v>
      </c>
      <c r="BG21" s="44">
        <f t="shared" si="22"/>
        <v>326.7</v>
      </c>
      <c r="BH21" s="48">
        <f t="shared" si="23"/>
        <v>246.8</v>
      </c>
      <c r="BI21" s="40">
        <f t="shared" si="24"/>
        <v>1</v>
      </c>
      <c r="BJ21" s="40">
        <f t="shared" si="39"/>
        <v>1</v>
      </c>
      <c r="BK21" s="46">
        <f t="shared" si="62"/>
        <v>44151</v>
      </c>
      <c r="BL21" s="53">
        <f t="shared" si="63"/>
        <v>44151</v>
      </c>
      <c r="BM21" s="44">
        <f t="shared" si="25"/>
        <v>326.7</v>
      </c>
      <c r="BN21" s="48">
        <f t="shared" si="26"/>
        <v>246.8</v>
      </c>
      <c r="BO21" s="40">
        <f t="shared" si="27"/>
        <v>3</v>
      </c>
      <c r="BP21" s="40">
        <f t="shared" si="40"/>
        <v>3</v>
      </c>
      <c r="BQ21" s="46">
        <f t="shared" si="64"/>
        <v>44181</v>
      </c>
      <c r="BR21" s="53">
        <f t="shared" si="65"/>
        <v>44181</v>
      </c>
      <c r="BS21" s="44">
        <f t="shared" si="28"/>
        <v>340.5</v>
      </c>
      <c r="BT21" s="48">
        <f t="shared" si="29"/>
        <v>250.5</v>
      </c>
    </row>
    <row r="22" spans="1:72" s="40" customFormat="1" ht="13.95" customHeight="1" x14ac:dyDescent="0.25">
      <c r="A22" s="40">
        <f t="shared" si="0"/>
        <v>5</v>
      </c>
      <c r="B22" s="41">
        <f t="shared" si="41"/>
        <v>5</v>
      </c>
      <c r="C22" s="46">
        <f t="shared" si="42"/>
        <v>43847</v>
      </c>
      <c r="D22" s="53">
        <f t="shared" si="43"/>
        <v>43847</v>
      </c>
      <c r="E22" s="44">
        <f t="shared" si="68"/>
        <v>326.7</v>
      </c>
      <c r="F22" s="49">
        <f t="shared" si="69"/>
        <v>246.8</v>
      </c>
      <c r="G22" s="40">
        <f t="shared" si="1"/>
        <v>1</v>
      </c>
      <c r="H22" s="40">
        <f t="shared" si="30"/>
        <v>1</v>
      </c>
      <c r="I22" s="46">
        <f t="shared" si="44"/>
        <v>43878</v>
      </c>
      <c r="J22" s="53">
        <f t="shared" si="44"/>
        <v>43878</v>
      </c>
      <c r="K22" s="44">
        <f t="shared" si="72"/>
        <v>303.7</v>
      </c>
      <c r="L22" s="48">
        <f t="shared" si="73"/>
        <v>227.4</v>
      </c>
      <c r="M22" s="41">
        <f t="shared" si="4"/>
        <v>2</v>
      </c>
      <c r="N22" s="41">
        <f t="shared" si="31"/>
        <v>2</v>
      </c>
      <c r="O22" s="46">
        <f t="shared" si="45"/>
        <v>43907</v>
      </c>
      <c r="P22" s="53">
        <f t="shared" si="45"/>
        <v>43907</v>
      </c>
      <c r="Q22" s="44">
        <f t="shared" si="46"/>
        <v>326.7</v>
      </c>
      <c r="R22" s="48">
        <f t="shared" si="47"/>
        <v>250.5</v>
      </c>
      <c r="S22" s="41">
        <f t="shared" si="5"/>
        <v>5</v>
      </c>
      <c r="T22" s="41">
        <f t="shared" si="32"/>
        <v>5</v>
      </c>
      <c r="U22" s="46">
        <f t="shared" si="48"/>
        <v>43938</v>
      </c>
      <c r="V22" s="53">
        <f t="shared" si="49"/>
        <v>43938</v>
      </c>
      <c r="W22" s="44">
        <f t="shared" si="70"/>
        <v>303.7</v>
      </c>
      <c r="X22" s="48">
        <f t="shared" si="71"/>
        <v>227.4</v>
      </c>
      <c r="Y22" s="41">
        <f t="shared" si="8"/>
        <v>7</v>
      </c>
      <c r="Z22" s="41">
        <f t="shared" si="33"/>
        <v>7</v>
      </c>
      <c r="AA22" s="46">
        <f t="shared" si="50"/>
        <v>43968</v>
      </c>
      <c r="AB22" s="53">
        <f t="shared" si="51"/>
        <v>43968</v>
      </c>
      <c r="AC22" s="44" t="str">
        <f t="shared" si="9"/>
        <v/>
      </c>
      <c r="AD22" s="49" t="str">
        <f t="shared" si="10"/>
        <v/>
      </c>
      <c r="AE22" s="181">
        <f t="shared" si="11"/>
        <v>3</v>
      </c>
      <c r="AF22" s="181">
        <f t="shared" si="34"/>
        <v>3</v>
      </c>
      <c r="AG22" s="46">
        <f t="shared" si="52"/>
        <v>43999</v>
      </c>
      <c r="AH22" s="55">
        <f t="shared" si="53"/>
        <v>43999</v>
      </c>
      <c r="AI22" s="44">
        <f t="shared" si="12"/>
        <v>340.5</v>
      </c>
      <c r="AJ22" s="48">
        <f t="shared" si="13"/>
        <v>250.5</v>
      </c>
      <c r="AK22" s="41">
        <f t="shared" si="14"/>
        <v>5</v>
      </c>
      <c r="AL22" s="41">
        <f t="shared" si="35"/>
        <v>5</v>
      </c>
      <c r="AM22" s="46">
        <f t="shared" si="54"/>
        <v>44029</v>
      </c>
      <c r="AN22" s="53">
        <f t="shared" si="55"/>
        <v>44029</v>
      </c>
      <c r="AO22" s="44">
        <f t="shared" si="66"/>
        <v>303.7</v>
      </c>
      <c r="AP22" s="48">
        <f t="shared" si="67"/>
        <v>227.4</v>
      </c>
      <c r="AQ22" s="40">
        <f t="shared" si="15"/>
        <v>1</v>
      </c>
      <c r="AR22" s="40">
        <f t="shared" si="36"/>
        <v>1</v>
      </c>
      <c r="AS22" s="46">
        <f t="shared" si="56"/>
        <v>44060</v>
      </c>
      <c r="AT22" s="53">
        <f t="shared" si="57"/>
        <v>44060</v>
      </c>
      <c r="AU22" s="44">
        <f t="shared" si="16"/>
        <v>303.7</v>
      </c>
      <c r="AV22" s="48">
        <f t="shared" si="17"/>
        <v>227.4</v>
      </c>
      <c r="AW22" s="40">
        <f t="shared" si="18"/>
        <v>4</v>
      </c>
      <c r="AX22" s="40">
        <f t="shared" si="37"/>
        <v>4</v>
      </c>
      <c r="AY22" s="46">
        <f t="shared" si="58"/>
        <v>44091</v>
      </c>
      <c r="AZ22" s="53">
        <f t="shared" si="59"/>
        <v>44091</v>
      </c>
      <c r="BA22" s="44">
        <f t="shared" si="19"/>
        <v>326.7</v>
      </c>
      <c r="BB22" s="48">
        <f t="shared" si="20"/>
        <v>246.8</v>
      </c>
      <c r="BC22" s="40">
        <f t="shared" si="21"/>
        <v>6</v>
      </c>
      <c r="BD22" s="40">
        <f t="shared" si="38"/>
        <v>6</v>
      </c>
      <c r="BE22" s="46">
        <f t="shared" si="60"/>
        <v>44121</v>
      </c>
      <c r="BF22" s="53">
        <f t="shared" si="61"/>
        <v>44121</v>
      </c>
      <c r="BG22" s="44">
        <f t="shared" ref="BG22:BG36" si="74">IF(OR(BC22=0,BC22=7),"",IF(BC22&gt;=6,HLOOKUP(BG$4,BLO_HUN_VACSCO,3,FALSE),HLOOKUP(BG$4,BLO_HUN_VACSCO,2,FALSE)))</f>
        <v>193.6</v>
      </c>
      <c r="BH22" s="48">
        <f t="shared" ref="BH22:BH36" si="75">IF(OR(BC22=0,BC22=7),"",IF(BC22&gt;=6,HLOOKUP(BH$4,HUN_BLO_VACSCO,3,FALSE),HLOOKUP(BH$4,HUN_BLO_VACSCO,2,FALSE)))</f>
        <v>145.30000000000001</v>
      </c>
      <c r="BI22" s="40">
        <f t="shared" si="24"/>
        <v>2</v>
      </c>
      <c r="BJ22" s="40">
        <f t="shared" si="39"/>
        <v>2</v>
      </c>
      <c r="BK22" s="46">
        <f t="shared" si="62"/>
        <v>44152</v>
      </c>
      <c r="BL22" s="53">
        <f t="shared" si="63"/>
        <v>44152</v>
      </c>
      <c r="BM22" s="44">
        <f t="shared" si="25"/>
        <v>326.7</v>
      </c>
      <c r="BN22" s="48">
        <f t="shared" si="26"/>
        <v>246.8</v>
      </c>
      <c r="BO22" s="40">
        <f t="shared" si="27"/>
        <v>4</v>
      </c>
      <c r="BP22" s="40">
        <f t="shared" si="40"/>
        <v>4</v>
      </c>
      <c r="BQ22" s="46">
        <f t="shared" si="64"/>
        <v>44182</v>
      </c>
      <c r="BR22" s="53">
        <f t="shared" si="65"/>
        <v>44182</v>
      </c>
      <c r="BS22" s="44">
        <f t="shared" si="28"/>
        <v>326.7</v>
      </c>
      <c r="BT22" s="48">
        <f t="shared" si="29"/>
        <v>246.8</v>
      </c>
    </row>
    <row r="23" spans="1:72" s="40" customFormat="1" ht="13.95" customHeight="1" x14ac:dyDescent="0.25">
      <c r="A23" s="40">
        <f t="shared" si="0"/>
        <v>6</v>
      </c>
      <c r="B23" s="41">
        <f t="shared" si="41"/>
        <v>6</v>
      </c>
      <c r="C23" s="46">
        <f t="shared" si="42"/>
        <v>43848</v>
      </c>
      <c r="D23" s="53">
        <f t="shared" si="43"/>
        <v>43848</v>
      </c>
      <c r="E23" s="44">
        <f t="shared" si="68"/>
        <v>193.6</v>
      </c>
      <c r="F23" s="49">
        <f t="shared" si="69"/>
        <v>145.30000000000001</v>
      </c>
      <c r="G23" s="40">
        <f t="shared" si="1"/>
        <v>2</v>
      </c>
      <c r="H23" s="40">
        <f t="shared" si="30"/>
        <v>2</v>
      </c>
      <c r="I23" s="46">
        <f t="shared" si="44"/>
        <v>43879</v>
      </c>
      <c r="J23" s="53">
        <f t="shared" si="44"/>
        <v>43879</v>
      </c>
      <c r="K23" s="44">
        <f t="shared" si="72"/>
        <v>303.7</v>
      </c>
      <c r="L23" s="48">
        <f t="shared" si="73"/>
        <v>227.4</v>
      </c>
      <c r="M23" s="41">
        <f t="shared" si="4"/>
        <v>3</v>
      </c>
      <c r="N23" s="41">
        <f t="shared" si="31"/>
        <v>3</v>
      </c>
      <c r="O23" s="46">
        <f t="shared" si="45"/>
        <v>43908</v>
      </c>
      <c r="P23" s="53">
        <f t="shared" si="45"/>
        <v>43908</v>
      </c>
      <c r="Q23" s="44">
        <f t="shared" si="46"/>
        <v>340.5</v>
      </c>
      <c r="R23" s="48">
        <f t="shared" si="47"/>
        <v>250.5</v>
      </c>
      <c r="S23" s="41">
        <f t="shared" si="5"/>
        <v>6</v>
      </c>
      <c r="T23" s="41">
        <f t="shared" si="32"/>
        <v>6</v>
      </c>
      <c r="U23" s="46">
        <f t="shared" si="48"/>
        <v>43939</v>
      </c>
      <c r="V23" s="53">
        <f t="shared" si="49"/>
        <v>43939</v>
      </c>
      <c r="W23" s="44">
        <f t="shared" si="70"/>
        <v>193.6</v>
      </c>
      <c r="X23" s="48">
        <f t="shared" si="71"/>
        <v>145.30000000000001</v>
      </c>
      <c r="Y23" s="41">
        <f t="shared" si="8"/>
        <v>1</v>
      </c>
      <c r="Z23" s="41">
        <f t="shared" si="33"/>
        <v>1</v>
      </c>
      <c r="AA23" s="46">
        <f t="shared" si="50"/>
        <v>43969</v>
      </c>
      <c r="AB23" s="53">
        <f t="shared" si="51"/>
        <v>43969</v>
      </c>
      <c r="AC23" s="44">
        <f t="shared" si="9"/>
        <v>326.7</v>
      </c>
      <c r="AD23" s="49">
        <f t="shared" si="10"/>
        <v>246.8</v>
      </c>
      <c r="AE23" s="181">
        <f t="shared" si="11"/>
        <v>4</v>
      </c>
      <c r="AF23" s="181">
        <f t="shared" si="34"/>
        <v>4</v>
      </c>
      <c r="AG23" s="46">
        <f t="shared" si="52"/>
        <v>44000</v>
      </c>
      <c r="AH23" s="55">
        <f t="shared" si="53"/>
        <v>44000</v>
      </c>
      <c r="AI23" s="44">
        <f t="shared" si="12"/>
        <v>326.7</v>
      </c>
      <c r="AJ23" s="48">
        <f t="shared" si="13"/>
        <v>246.8</v>
      </c>
      <c r="AK23" s="41">
        <f t="shared" si="14"/>
        <v>6</v>
      </c>
      <c r="AL23" s="41">
        <f t="shared" si="35"/>
        <v>6</v>
      </c>
      <c r="AM23" s="46">
        <f t="shared" si="54"/>
        <v>44030</v>
      </c>
      <c r="AN23" s="53">
        <f t="shared" si="55"/>
        <v>44030</v>
      </c>
      <c r="AO23" s="44">
        <f t="shared" si="66"/>
        <v>193.6</v>
      </c>
      <c r="AP23" s="48">
        <f t="shared" si="67"/>
        <v>145.30000000000001</v>
      </c>
      <c r="AQ23" s="40">
        <f t="shared" si="15"/>
        <v>2</v>
      </c>
      <c r="AR23" s="40">
        <f t="shared" si="36"/>
        <v>2</v>
      </c>
      <c r="AS23" s="46">
        <f t="shared" si="56"/>
        <v>44061</v>
      </c>
      <c r="AT23" s="53">
        <f t="shared" si="57"/>
        <v>44061</v>
      </c>
      <c r="AU23" s="44">
        <f t="shared" si="16"/>
        <v>303.7</v>
      </c>
      <c r="AV23" s="48">
        <f t="shared" si="17"/>
        <v>227.4</v>
      </c>
      <c r="AW23" s="40">
        <f t="shared" si="18"/>
        <v>5</v>
      </c>
      <c r="AX23" s="40">
        <f t="shared" si="37"/>
        <v>5</v>
      </c>
      <c r="AY23" s="46">
        <f t="shared" si="58"/>
        <v>44092</v>
      </c>
      <c r="AZ23" s="53">
        <f t="shared" si="59"/>
        <v>44092</v>
      </c>
      <c r="BA23" s="44">
        <f t="shared" si="19"/>
        <v>326.7</v>
      </c>
      <c r="BB23" s="48">
        <f t="shared" si="20"/>
        <v>246.8</v>
      </c>
      <c r="BC23" s="40">
        <f t="shared" si="21"/>
        <v>7</v>
      </c>
      <c r="BD23" s="40">
        <f t="shared" si="38"/>
        <v>7</v>
      </c>
      <c r="BE23" s="46">
        <f t="shared" si="60"/>
        <v>44122</v>
      </c>
      <c r="BF23" s="53">
        <f t="shared" si="61"/>
        <v>44122</v>
      </c>
      <c r="BG23" s="44" t="str">
        <f t="shared" si="74"/>
        <v/>
      </c>
      <c r="BH23" s="48" t="str">
        <f t="shared" si="75"/>
        <v/>
      </c>
      <c r="BI23" s="40">
        <f t="shared" si="24"/>
        <v>3</v>
      </c>
      <c r="BJ23" s="40">
        <f t="shared" si="39"/>
        <v>3</v>
      </c>
      <c r="BK23" s="46">
        <f t="shared" si="62"/>
        <v>44153</v>
      </c>
      <c r="BL23" s="53">
        <f t="shared" si="63"/>
        <v>44153</v>
      </c>
      <c r="BM23" s="44">
        <f t="shared" si="25"/>
        <v>340.5</v>
      </c>
      <c r="BN23" s="48">
        <f t="shared" si="26"/>
        <v>250.5</v>
      </c>
      <c r="BO23" s="40">
        <f t="shared" si="27"/>
        <v>5</v>
      </c>
      <c r="BP23" s="40">
        <f t="shared" si="40"/>
        <v>5</v>
      </c>
      <c r="BQ23" s="46">
        <f t="shared" si="64"/>
        <v>44183</v>
      </c>
      <c r="BR23" s="53">
        <f t="shared" si="65"/>
        <v>44183</v>
      </c>
      <c r="BS23" s="44">
        <f t="shared" si="28"/>
        <v>326.7</v>
      </c>
      <c r="BT23" s="48">
        <f t="shared" si="29"/>
        <v>246.8</v>
      </c>
    </row>
    <row r="24" spans="1:72" s="40" customFormat="1" ht="13.95" customHeight="1" x14ac:dyDescent="0.25">
      <c r="A24" s="40">
        <f t="shared" si="0"/>
        <v>7</v>
      </c>
      <c r="B24" s="41">
        <f t="shared" si="41"/>
        <v>7</v>
      </c>
      <c r="C24" s="46">
        <f t="shared" si="42"/>
        <v>43849</v>
      </c>
      <c r="D24" s="53">
        <f t="shared" si="43"/>
        <v>43849</v>
      </c>
      <c r="E24" s="44" t="str">
        <f t="shared" si="68"/>
        <v/>
      </c>
      <c r="F24" s="49" t="str">
        <f t="shared" si="69"/>
        <v/>
      </c>
      <c r="G24" s="40">
        <f t="shared" si="1"/>
        <v>3</v>
      </c>
      <c r="H24" s="40">
        <f t="shared" si="30"/>
        <v>3</v>
      </c>
      <c r="I24" s="46">
        <f t="shared" ref="I24:J34" si="76">I23+1</f>
        <v>43880</v>
      </c>
      <c r="J24" s="53">
        <f t="shared" si="76"/>
        <v>43880</v>
      </c>
      <c r="K24" s="44">
        <f t="shared" si="72"/>
        <v>303.7</v>
      </c>
      <c r="L24" s="48">
        <f t="shared" si="73"/>
        <v>227.4</v>
      </c>
      <c r="M24" s="41">
        <f t="shared" si="4"/>
        <v>4</v>
      </c>
      <c r="N24" s="41">
        <f t="shared" si="31"/>
        <v>4</v>
      </c>
      <c r="O24" s="46">
        <f t="shared" ref="O24:P36" si="77">O23+1</f>
        <v>43909</v>
      </c>
      <c r="P24" s="53">
        <f t="shared" si="77"/>
        <v>43909</v>
      </c>
      <c r="Q24" s="44">
        <f t="shared" si="46"/>
        <v>326.7</v>
      </c>
      <c r="R24" s="48">
        <f t="shared" si="47"/>
        <v>250.5</v>
      </c>
      <c r="S24" s="41">
        <f t="shared" si="5"/>
        <v>7</v>
      </c>
      <c r="T24" s="41">
        <f t="shared" si="32"/>
        <v>7</v>
      </c>
      <c r="U24" s="46">
        <f t="shared" si="48"/>
        <v>43940</v>
      </c>
      <c r="V24" s="53">
        <f t="shared" si="49"/>
        <v>43940</v>
      </c>
      <c r="W24" s="44" t="str">
        <f t="shared" si="70"/>
        <v/>
      </c>
      <c r="X24" s="48" t="str">
        <f t="shared" si="71"/>
        <v/>
      </c>
      <c r="Y24" s="41">
        <f t="shared" si="8"/>
        <v>2</v>
      </c>
      <c r="Z24" s="41">
        <f t="shared" si="33"/>
        <v>2</v>
      </c>
      <c r="AA24" s="46">
        <f t="shared" si="50"/>
        <v>43970</v>
      </c>
      <c r="AB24" s="53">
        <f t="shared" si="51"/>
        <v>43970</v>
      </c>
      <c r="AC24" s="44">
        <f t="shared" si="9"/>
        <v>326.7</v>
      </c>
      <c r="AD24" s="49">
        <f t="shared" si="10"/>
        <v>246.8</v>
      </c>
      <c r="AE24" s="181">
        <f t="shared" si="11"/>
        <v>5</v>
      </c>
      <c r="AF24" s="181">
        <f t="shared" si="34"/>
        <v>5</v>
      </c>
      <c r="AG24" s="46">
        <f t="shared" si="52"/>
        <v>44001</v>
      </c>
      <c r="AH24" s="55">
        <f t="shared" si="53"/>
        <v>44001</v>
      </c>
      <c r="AI24" s="44">
        <f t="shared" si="12"/>
        <v>326.7</v>
      </c>
      <c r="AJ24" s="48">
        <f t="shared" si="13"/>
        <v>246.8</v>
      </c>
      <c r="AK24" s="41">
        <f t="shared" si="14"/>
        <v>7</v>
      </c>
      <c r="AL24" s="41">
        <f t="shared" si="35"/>
        <v>7</v>
      </c>
      <c r="AM24" s="46">
        <f t="shared" si="54"/>
        <v>44031</v>
      </c>
      <c r="AN24" s="53">
        <f t="shared" si="55"/>
        <v>44031</v>
      </c>
      <c r="AO24" s="44" t="str">
        <f t="shared" si="66"/>
        <v/>
      </c>
      <c r="AP24" s="48" t="str">
        <f t="shared" si="67"/>
        <v/>
      </c>
      <c r="AQ24" s="40">
        <f t="shared" si="15"/>
        <v>3</v>
      </c>
      <c r="AR24" s="40">
        <f t="shared" si="36"/>
        <v>3</v>
      </c>
      <c r="AS24" s="46">
        <f t="shared" si="56"/>
        <v>44062</v>
      </c>
      <c r="AT24" s="53">
        <f t="shared" si="57"/>
        <v>44062</v>
      </c>
      <c r="AU24" s="44">
        <f t="shared" si="16"/>
        <v>303.7</v>
      </c>
      <c r="AV24" s="48">
        <f t="shared" si="17"/>
        <v>227.4</v>
      </c>
      <c r="AW24" s="40">
        <f t="shared" si="18"/>
        <v>6</v>
      </c>
      <c r="AX24" s="40">
        <f t="shared" si="37"/>
        <v>6</v>
      </c>
      <c r="AY24" s="46">
        <f t="shared" si="58"/>
        <v>44093</v>
      </c>
      <c r="AZ24" s="53">
        <f t="shared" si="59"/>
        <v>44093</v>
      </c>
      <c r="BA24" s="44">
        <f t="shared" si="19"/>
        <v>193.6</v>
      </c>
      <c r="BB24" s="48">
        <f t="shared" si="20"/>
        <v>145.30000000000001</v>
      </c>
      <c r="BC24" s="40">
        <f t="shared" si="21"/>
        <v>1</v>
      </c>
      <c r="BD24" s="40">
        <f t="shared" si="38"/>
        <v>1</v>
      </c>
      <c r="BE24" s="46">
        <f t="shared" si="60"/>
        <v>44123</v>
      </c>
      <c r="BF24" s="53">
        <f t="shared" si="61"/>
        <v>44123</v>
      </c>
      <c r="BG24" s="44">
        <f t="shared" si="74"/>
        <v>303.7</v>
      </c>
      <c r="BH24" s="48">
        <f t="shared" si="75"/>
        <v>227.4</v>
      </c>
      <c r="BI24" s="40">
        <f t="shared" si="24"/>
        <v>4</v>
      </c>
      <c r="BJ24" s="40">
        <f t="shared" si="39"/>
        <v>4</v>
      </c>
      <c r="BK24" s="46">
        <f t="shared" si="62"/>
        <v>44154</v>
      </c>
      <c r="BL24" s="53">
        <f t="shared" si="63"/>
        <v>44154</v>
      </c>
      <c r="BM24" s="44">
        <f t="shared" si="25"/>
        <v>326.7</v>
      </c>
      <c r="BN24" s="48">
        <f t="shared" si="26"/>
        <v>246.8</v>
      </c>
      <c r="BO24" s="40">
        <f t="shared" si="27"/>
        <v>6</v>
      </c>
      <c r="BP24" s="40">
        <f t="shared" si="40"/>
        <v>6</v>
      </c>
      <c r="BQ24" s="46">
        <f t="shared" si="64"/>
        <v>44184</v>
      </c>
      <c r="BR24" s="53">
        <f t="shared" si="65"/>
        <v>44184</v>
      </c>
      <c r="BS24" s="44">
        <f t="shared" ref="BS24:BS36" si="78">IF(OR(BO24=0,BO24=7),"",IF(BO24&gt;=6,HLOOKUP(BS$4,BLO_HUN_VACSCO,3,FALSE),HLOOKUP(BS$4,BLO_HUN_VACSCO,2,FALSE)))</f>
        <v>193.6</v>
      </c>
      <c r="BT24" s="48">
        <f t="shared" ref="BT24:BT36" si="79">IF(OR(BO24=0,BO24=7),"",IF(BO24&gt;=6,HLOOKUP(BT$4,HUN_BLO_VACSCO,3,FALSE),HLOOKUP(BT$4,HUN_BLO_VACSCO,2,FALSE)))</f>
        <v>145.30000000000001</v>
      </c>
    </row>
    <row r="25" spans="1:72" s="40" customFormat="1" ht="13.95" customHeight="1" x14ac:dyDescent="0.25">
      <c r="A25" s="40">
        <f t="shared" si="0"/>
        <v>1</v>
      </c>
      <c r="B25" s="41">
        <f t="shared" si="41"/>
        <v>1</v>
      </c>
      <c r="C25" s="46">
        <f t="shared" si="42"/>
        <v>43850</v>
      </c>
      <c r="D25" s="53">
        <f t="shared" si="43"/>
        <v>43850</v>
      </c>
      <c r="E25" s="44">
        <f t="shared" si="68"/>
        <v>326.7</v>
      </c>
      <c r="F25" s="49">
        <f t="shared" si="69"/>
        <v>246.8</v>
      </c>
      <c r="G25" s="40">
        <f t="shared" si="1"/>
        <v>4</v>
      </c>
      <c r="H25" s="40">
        <f t="shared" si="30"/>
        <v>4</v>
      </c>
      <c r="I25" s="46">
        <f t="shared" si="76"/>
        <v>43881</v>
      </c>
      <c r="J25" s="53">
        <f t="shared" si="76"/>
        <v>43881</v>
      </c>
      <c r="K25" s="44">
        <f t="shared" si="72"/>
        <v>303.7</v>
      </c>
      <c r="L25" s="48">
        <f t="shared" si="73"/>
        <v>227.4</v>
      </c>
      <c r="M25" s="41">
        <f t="shared" si="4"/>
        <v>5</v>
      </c>
      <c r="N25" s="41">
        <f t="shared" si="31"/>
        <v>5</v>
      </c>
      <c r="O25" s="46">
        <f t="shared" si="77"/>
        <v>43910</v>
      </c>
      <c r="P25" s="53">
        <f t="shared" si="77"/>
        <v>43910</v>
      </c>
      <c r="Q25" s="44">
        <f t="shared" si="46"/>
        <v>326.7</v>
      </c>
      <c r="R25" s="48">
        <f t="shared" si="47"/>
        <v>250.5</v>
      </c>
      <c r="S25" s="41">
        <f t="shared" si="5"/>
        <v>1</v>
      </c>
      <c r="T25" s="41">
        <f t="shared" si="32"/>
        <v>1</v>
      </c>
      <c r="U25" s="46">
        <f t="shared" si="48"/>
        <v>43941</v>
      </c>
      <c r="V25" s="53">
        <f t="shared" si="49"/>
        <v>43941</v>
      </c>
      <c r="W25" s="44">
        <f t="shared" si="70"/>
        <v>303.7</v>
      </c>
      <c r="X25" s="48">
        <f t="shared" si="71"/>
        <v>227.4</v>
      </c>
      <c r="Y25" s="41">
        <f t="shared" si="8"/>
        <v>3</v>
      </c>
      <c r="Z25" s="41">
        <f t="shared" si="33"/>
        <v>3</v>
      </c>
      <c r="AA25" s="46">
        <f t="shared" si="50"/>
        <v>43971</v>
      </c>
      <c r="AB25" s="53">
        <f t="shared" si="51"/>
        <v>43971</v>
      </c>
      <c r="AC25" s="44">
        <f t="shared" si="9"/>
        <v>340.5</v>
      </c>
      <c r="AD25" s="49">
        <f t="shared" si="10"/>
        <v>250.5</v>
      </c>
      <c r="AE25" s="181">
        <f t="shared" si="11"/>
        <v>6</v>
      </c>
      <c r="AF25" s="181">
        <f t="shared" si="34"/>
        <v>6</v>
      </c>
      <c r="AG25" s="46">
        <f t="shared" si="52"/>
        <v>44002</v>
      </c>
      <c r="AH25" s="55">
        <f t="shared" si="53"/>
        <v>44002</v>
      </c>
      <c r="AI25" s="44">
        <f t="shared" si="12"/>
        <v>193.6</v>
      </c>
      <c r="AJ25" s="48">
        <f t="shared" si="13"/>
        <v>145.30000000000001</v>
      </c>
      <c r="AK25" s="41">
        <f t="shared" si="14"/>
        <v>1</v>
      </c>
      <c r="AL25" s="41">
        <f t="shared" si="35"/>
        <v>1</v>
      </c>
      <c r="AM25" s="46">
        <f t="shared" si="54"/>
        <v>44032</v>
      </c>
      <c r="AN25" s="53">
        <f t="shared" si="55"/>
        <v>44032</v>
      </c>
      <c r="AO25" s="44">
        <f t="shared" si="66"/>
        <v>303.7</v>
      </c>
      <c r="AP25" s="48">
        <f t="shared" si="67"/>
        <v>227.4</v>
      </c>
      <c r="AQ25" s="40">
        <f t="shared" si="15"/>
        <v>4</v>
      </c>
      <c r="AR25" s="40">
        <f t="shared" si="36"/>
        <v>4</v>
      </c>
      <c r="AS25" s="46">
        <f t="shared" si="56"/>
        <v>44063</v>
      </c>
      <c r="AT25" s="53">
        <f t="shared" si="57"/>
        <v>44063</v>
      </c>
      <c r="AU25" s="44">
        <f t="shared" si="16"/>
        <v>303.7</v>
      </c>
      <c r="AV25" s="48">
        <f t="shared" si="17"/>
        <v>227.4</v>
      </c>
      <c r="AW25" s="40">
        <f t="shared" si="18"/>
        <v>7</v>
      </c>
      <c r="AX25" s="40">
        <f t="shared" si="37"/>
        <v>7</v>
      </c>
      <c r="AY25" s="46">
        <f t="shared" si="58"/>
        <v>44094</v>
      </c>
      <c r="AZ25" s="53">
        <f t="shared" si="59"/>
        <v>44094</v>
      </c>
      <c r="BA25" s="44" t="str">
        <f t="shared" si="19"/>
        <v/>
      </c>
      <c r="BB25" s="48" t="str">
        <f t="shared" si="20"/>
        <v/>
      </c>
      <c r="BC25" s="40">
        <f t="shared" si="21"/>
        <v>2</v>
      </c>
      <c r="BD25" s="40">
        <f t="shared" si="38"/>
        <v>2</v>
      </c>
      <c r="BE25" s="46">
        <f t="shared" si="60"/>
        <v>44124</v>
      </c>
      <c r="BF25" s="53">
        <f t="shared" si="61"/>
        <v>44124</v>
      </c>
      <c r="BG25" s="44">
        <f t="shared" si="74"/>
        <v>303.7</v>
      </c>
      <c r="BH25" s="48">
        <f t="shared" si="75"/>
        <v>227.4</v>
      </c>
      <c r="BI25" s="40">
        <f t="shared" si="24"/>
        <v>5</v>
      </c>
      <c r="BJ25" s="40">
        <f t="shared" si="39"/>
        <v>5</v>
      </c>
      <c r="BK25" s="46">
        <f t="shared" si="62"/>
        <v>44155</v>
      </c>
      <c r="BL25" s="53">
        <f t="shared" si="63"/>
        <v>44155</v>
      </c>
      <c r="BM25" s="44">
        <f t="shared" si="25"/>
        <v>326.7</v>
      </c>
      <c r="BN25" s="48">
        <f t="shared" si="26"/>
        <v>246.8</v>
      </c>
      <c r="BO25" s="40">
        <f t="shared" si="27"/>
        <v>7</v>
      </c>
      <c r="BP25" s="40">
        <f t="shared" si="40"/>
        <v>7</v>
      </c>
      <c r="BQ25" s="46">
        <f t="shared" si="64"/>
        <v>44185</v>
      </c>
      <c r="BR25" s="53">
        <f t="shared" si="65"/>
        <v>44185</v>
      </c>
      <c r="BS25" s="44" t="str">
        <f t="shared" si="78"/>
        <v/>
      </c>
      <c r="BT25" s="48" t="str">
        <f t="shared" si="79"/>
        <v/>
      </c>
    </row>
    <row r="26" spans="1:72" s="40" customFormat="1" ht="13.95" customHeight="1" x14ac:dyDescent="0.25">
      <c r="A26" s="40">
        <f t="shared" si="0"/>
        <v>2</v>
      </c>
      <c r="B26" s="41">
        <f t="shared" si="41"/>
        <v>2</v>
      </c>
      <c r="C26" s="46">
        <f t="shared" si="42"/>
        <v>43851</v>
      </c>
      <c r="D26" s="53">
        <f t="shared" si="43"/>
        <v>43851</v>
      </c>
      <c r="E26" s="44">
        <f t="shared" si="68"/>
        <v>326.7</v>
      </c>
      <c r="F26" s="49">
        <f t="shared" si="69"/>
        <v>246.8</v>
      </c>
      <c r="G26" s="40">
        <f t="shared" si="1"/>
        <v>5</v>
      </c>
      <c r="H26" s="40">
        <f t="shared" si="30"/>
        <v>5</v>
      </c>
      <c r="I26" s="46">
        <f t="shared" si="76"/>
        <v>43882</v>
      </c>
      <c r="J26" s="53">
        <f t="shared" si="76"/>
        <v>43882</v>
      </c>
      <c r="K26" s="44">
        <f t="shared" si="72"/>
        <v>303.7</v>
      </c>
      <c r="L26" s="48">
        <f t="shared" si="73"/>
        <v>227.4</v>
      </c>
      <c r="M26" s="41">
        <f t="shared" si="4"/>
        <v>6</v>
      </c>
      <c r="N26" s="41">
        <f t="shared" si="31"/>
        <v>6</v>
      </c>
      <c r="O26" s="46">
        <f t="shared" si="77"/>
        <v>43911</v>
      </c>
      <c r="P26" s="53">
        <f t="shared" si="77"/>
        <v>43911</v>
      </c>
      <c r="Q26" s="44">
        <f t="shared" si="46"/>
        <v>193.6</v>
      </c>
      <c r="R26" s="48">
        <f t="shared" si="47"/>
        <v>250.5</v>
      </c>
      <c r="S26" s="41">
        <f t="shared" si="5"/>
        <v>2</v>
      </c>
      <c r="T26" s="41">
        <f t="shared" si="32"/>
        <v>2</v>
      </c>
      <c r="U26" s="46">
        <f t="shared" si="48"/>
        <v>43942</v>
      </c>
      <c r="V26" s="53">
        <f t="shared" si="49"/>
        <v>43942</v>
      </c>
      <c r="W26" s="44">
        <f t="shared" si="70"/>
        <v>303.7</v>
      </c>
      <c r="X26" s="48">
        <f t="shared" si="71"/>
        <v>227.4</v>
      </c>
      <c r="Y26" s="41">
        <f t="shared" si="8"/>
        <v>0</v>
      </c>
      <c r="Z26" s="41">
        <f t="shared" si="33"/>
        <v>4</v>
      </c>
      <c r="AA26" s="46">
        <f t="shared" si="50"/>
        <v>43972</v>
      </c>
      <c r="AB26" s="53">
        <f t="shared" si="51"/>
        <v>43972</v>
      </c>
      <c r="AC26" s="44" t="str">
        <f>IF(OR(Y26=0,Y26=7),"",IF(Y26&gt;=6,HLOOKUP(AC$4,BLO_HUN_VACSCO,3,FALSE),HLOOKUP(AC$4,BLO_HUN_VACSCO,2,FALSE)))</f>
        <v/>
      </c>
      <c r="AD26" s="49" t="str">
        <f>IF(OR(Y26=0,Y26=7),"",IF(Y26&gt;=6,HLOOKUP(AD$4,HUN_BLO_VACSCO,3,FALSE),HLOOKUP(AD$4,HUN_BLO_VACSCO,2,FALSE)))</f>
        <v/>
      </c>
      <c r="AE26" s="181">
        <f t="shared" si="11"/>
        <v>7</v>
      </c>
      <c r="AF26" s="181">
        <f t="shared" si="34"/>
        <v>7</v>
      </c>
      <c r="AG26" s="46">
        <f t="shared" si="52"/>
        <v>44003</v>
      </c>
      <c r="AH26" s="55">
        <f t="shared" si="53"/>
        <v>44003</v>
      </c>
      <c r="AI26" s="44" t="str">
        <f t="shared" si="12"/>
        <v/>
      </c>
      <c r="AJ26" s="48" t="str">
        <f t="shared" si="13"/>
        <v/>
      </c>
      <c r="AK26" s="41">
        <f t="shared" si="14"/>
        <v>2</v>
      </c>
      <c r="AL26" s="41">
        <f t="shared" si="35"/>
        <v>2</v>
      </c>
      <c r="AM26" s="46">
        <f t="shared" si="54"/>
        <v>44033</v>
      </c>
      <c r="AN26" s="53">
        <f t="shared" si="55"/>
        <v>44033</v>
      </c>
      <c r="AO26" s="44">
        <f t="shared" si="66"/>
        <v>303.7</v>
      </c>
      <c r="AP26" s="48">
        <f t="shared" si="67"/>
        <v>227.4</v>
      </c>
      <c r="AQ26" s="40">
        <f t="shared" si="15"/>
        <v>5</v>
      </c>
      <c r="AR26" s="40">
        <f t="shared" si="36"/>
        <v>5</v>
      </c>
      <c r="AS26" s="46">
        <f t="shared" si="56"/>
        <v>44064</v>
      </c>
      <c r="AT26" s="53">
        <f t="shared" si="57"/>
        <v>44064</v>
      </c>
      <c r="AU26" s="44">
        <f t="shared" si="16"/>
        <v>303.7</v>
      </c>
      <c r="AV26" s="48">
        <f t="shared" si="17"/>
        <v>227.4</v>
      </c>
      <c r="AW26" s="40">
        <f t="shared" si="18"/>
        <v>1</v>
      </c>
      <c r="AX26" s="40">
        <f t="shared" si="37"/>
        <v>1</v>
      </c>
      <c r="AY26" s="46">
        <f t="shared" si="58"/>
        <v>44095</v>
      </c>
      <c r="AZ26" s="53">
        <f t="shared" si="59"/>
        <v>44095</v>
      </c>
      <c r="BA26" s="44">
        <f t="shared" si="19"/>
        <v>326.7</v>
      </c>
      <c r="BB26" s="48">
        <f t="shared" si="20"/>
        <v>246.8</v>
      </c>
      <c r="BC26" s="40">
        <f t="shared" si="21"/>
        <v>3</v>
      </c>
      <c r="BD26" s="40">
        <f t="shared" si="38"/>
        <v>3</v>
      </c>
      <c r="BE26" s="46">
        <f t="shared" si="60"/>
        <v>44125</v>
      </c>
      <c r="BF26" s="53">
        <f t="shared" si="61"/>
        <v>44125</v>
      </c>
      <c r="BG26" s="44">
        <f t="shared" si="74"/>
        <v>303.7</v>
      </c>
      <c r="BH26" s="48">
        <f t="shared" si="75"/>
        <v>227.4</v>
      </c>
      <c r="BI26" s="40">
        <f t="shared" si="24"/>
        <v>6</v>
      </c>
      <c r="BJ26" s="40">
        <f t="shared" si="39"/>
        <v>6</v>
      </c>
      <c r="BK26" s="46">
        <f t="shared" si="62"/>
        <v>44156</v>
      </c>
      <c r="BL26" s="53">
        <f t="shared" si="63"/>
        <v>44156</v>
      </c>
      <c r="BM26" s="44">
        <f t="shared" si="25"/>
        <v>193.6</v>
      </c>
      <c r="BN26" s="48">
        <f t="shared" si="26"/>
        <v>145.30000000000001</v>
      </c>
      <c r="BO26" s="40">
        <f t="shared" si="27"/>
        <v>1</v>
      </c>
      <c r="BP26" s="40">
        <f t="shared" si="40"/>
        <v>1</v>
      </c>
      <c r="BQ26" s="46">
        <f t="shared" si="64"/>
        <v>44186</v>
      </c>
      <c r="BR26" s="53">
        <f t="shared" si="65"/>
        <v>44186</v>
      </c>
      <c r="BS26" s="44">
        <f t="shared" si="78"/>
        <v>303.7</v>
      </c>
      <c r="BT26" s="48">
        <f t="shared" si="79"/>
        <v>227.4</v>
      </c>
    </row>
    <row r="27" spans="1:72" s="40" customFormat="1" ht="13.95" customHeight="1" x14ac:dyDescent="0.25">
      <c r="A27" s="40">
        <f t="shared" si="0"/>
        <v>3</v>
      </c>
      <c r="B27" s="41">
        <f t="shared" si="41"/>
        <v>3</v>
      </c>
      <c r="C27" s="46">
        <f t="shared" si="42"/>
        <v>43852</v>
      </c>
      <c r="D27" s="53">
        <f t="shared" si="43"/>
        <v>43852</v>
      </c>
      <c r="E27" s="44">
        <f t="shared" si="68"/>
        <v>340.5</v>
      </c>
      <c r="F27" s="49">
        <f t="shared" si="69"/>
        <v>250.5</v>
      </c>
      <c r="G27" s="40">
        <f t="shared" si="1"/>
        <v>6</v>
      </c>
      <c r="H27" s="40">
        <f t="shared" si="30"/>
        <v>6</v>
      </c>
      <c r="I27" s="46">
        <f t="shared" si="76"/>
        <v>43883</v>
      </c>
      <c r="J27" s="53">
        <f t="shared" si="76"/>
        <v>43883</v>
      </c>
      <c r="K27" s="44">
        <f t="shared" si="72"/>
        <v>193.6</v>
      </c>
      <c r="L27" s="48">
        <f t="shared" si="73"/>
        <v>145.30000000000001</v>
      </c>
      <c r="M27" s="41">
        <f t="shared" si="4"/>
        <v>7</v>
      </c>
      <c r="N27" s="41">
        <f t="shared" si="31"/>
        <v>7</v>
      </c>
      <c r="O27" s="46">
        <f t="shared" si="77"/>
        <v>43912</v>
      </c>
      <c r="P27" s="53">
        <f t="shared" si="77"/>
        <v>43912</v>
      </c>
      <c r="Q27" s="44" t="str">
        <f t="shared" si="46"/>
        <v/>
      </c>
      <c r="R27" s="48" t="str">
        <f t="shared" si="47"/>
        <v/>
      </c>
      <c r="S27" s="41">
        <f t="shared" si="5"/>
        <v>3</v>
      </c>
      <c r="T27" s="41">
        <f t="shared" si="32"/>
        <v>3</v>
      </c>
      <c r="U27" s="46">
        <f t="shared" si="48"/>
        <v>43943</v>
      </c>
      <c r="V27" s="53">
        <f>+V26+1</f>
        <v>43943</v>
      </c>
      <c r="W27" s="44">
        <f t="shared" si="70"/>
        <v>303.7</v>
      </c>
      <c r="X27" s="48">
        <f t="shared" si="71"/>
        <v>227.4</v>
      </c>
      <c r="Y27" s="41">
        <f t="shared" si="8"/>
        <v>5</v>
      </c>
      <c r="Z27" s="41">
        <f t="shared" si="33"/>
        <v>5</v>
      </c>
      <c r="AA27" s="46">
        <f t="shared" si="50"/>
        <v>43973</v>
      </c>
      <c r="AB27" s="53">
        <f>+AB26+1</f>
        <v>43973</v>
      </c>
      <c r="AC27" s="44">
        <f>IF(OR(Y27=0,Y27=7),"",IF(Y27&gt;=6,HLOOKUP(AC$4,BLO_HUN_VACSCO,3,FALSE),HLOOKUP(AC$4,BLO_HUN_VACSCO,2,FALSE)))</f>
        <v>303.7</v>
      </c>
      <c r="AD27" s="48">
        <f>IF(OR(Y27=0,Y27=7),"",IF(Y27&gt;=6,HLOOKUP(AD$4,HUN_BLO_VACSCO,3,FALSE),HLOOKUP(AD$4,HUN_BLO_VACSCO,2,FALSE)))</f>
        <v>227.4</v>
      </c>
      <c r="AE27" s="181">
        <f t="shared" si="11"/>
        <v>1</v>
      </c>
      <c r="AF27" s="181">
        <f t="shared" si="34"/>
        <v>1</v>
      </c>
      <c r="AG27" s="46">
        <f t="shared" si="52"/>
        <v>44004</v>
      </c>
      <c r="AH27" s="55">
        <f>+AH26+1</f>
        <v>44004</v>
      </c>
      <c r="AI27" s="44">
        <f t="shared" si="12"/>
        <v>326.7</v>
      </c>
      <c r="AJ27" s="48">
        <f t="shared" si="13"/>
        <v>246.8</v>
      </c>
      <c r="AK27" s="41">
        <f t="shared" si="14"/>
        <v>3</v>
      </c>
      <c r="AL27" s="41">
        <f t="shared" si="35"/>
        <v>3</v>
      </c>
      <c r="AM27" s="46">
        <f t="shared" si="54"/>
        <v>44034</v>
      </c>
      <c r="AN27" s="53">
        <f>+AN26+1</f>
        <v>44034</v>
      </c>
      <c r="AO27" s="44">
        <f t="shared" si="66"/>
        <v>303.7</v>
      </c>
      <c r="AP27" s="48">
        <f t="shared" si="67"/>
        <v>227.4</v>
      </c>
      <c r="AQ27" s="40">
        <f t="shared" si="15"/>
        <v>6</v>
      </c>
      <c r="AR27" s="40">
        <f t="shared" si="36"/>
        <v>6</v>
      </c>
      <c r="AS27" s="46">
        <f t="shared" si="56"/>
        <v>44065</v>
      </c>
      <c r="AT27" s="53">
        <f>+AT26+1</f>
        <v>44065</v>
      </c>
      <c r="AU27" s="44">
        <f t="shared" si="16"/>
        <v>193.6</v>
      </c>
      <c r="AV27" s="48">
        <f t="shared" si="17"/>
        <v>145.30000000000001</v>
      </c>
      <c r="AW27" s="40">
        <f t="shared" si="18"/>
        <v>2</v>
      </c>
      <c r="AX27" s="40">
        <f t="shared" si="37"/>
        <v>2</v>
      </c>
      <c r="AY27" s="46">
        <f t="shared" si="58"/>
        <v>44096</v>
      </c>
      <c r="AZ27" s="53">
        <f>+AZ26+1</f>
        <v>44096</v>
      </c>
      <c r="BA27" s="44">
        <f t="shared" si="19"/>
        <v>326.7</v>
      </c>
      <c r="BB27" s="48">
        <f t="shared" si="20"/>
        <v>246.8</v>
      </c>
      <c r="BC27" s="40">
        <f t="shared" si="21"/>
        <v>4</v>
      </c>
      <c r="BD27" s="40">
        <f t="shared" si="38"/>
        <v>4</v>
      </c>
      <c r="BE27" s="46">
        <f t="shared" si="60"/>
        <v>44126</v>
      </c>
      <c r="BF27" s="53">
        <f>+BF26+1</f>
        <v>44126</v>
      </c>
      <c r="BG27" s="44">
        <f t="shared" si="74"/>
        <v>303.7</v>
      </c>
      <c r="BH27" s="48">
        <f t="shared" si="75"/>
        <v>227.4</v>
      </c>
      <c r="BI27" s="40">
        <f t="shared" si="24"/>
        <v>7</v>
      </c>
      <c r="BJ27" s="40">
        <f t="shared" si="39"/>
        <v>7</v>
      </c>
      <c r="BK27" s="46">
        <f t="shared" si="62"/>
        <v>44157</v>
      </c>
      <c r="BL27" s="53">
        <f>+BL26+1</f>
        <v>44157</v>
      </c>
      <c r="BM27" s="44" t="str">
        <f t="shared" si="25"/>
        <v/>
      </c>
      <c r="BN27" s="48" t="str">
        <f t="shared" si="26"/>
        <v/>
      </c>
      <c r="BO27" s="40">
        <f t="shared" si="27"/>
        <v>2</v>
      </c>
      <c r="BP27" s="40">
        <f t="shared" si="40"/>
        <v>2</v>
      </c>
      <c r="BQ27" s="46">
        <f t="shared" si="64"/>
        <v>44187</v>
      </c>
      <c r="BR27" s="53">
        <f>+BR26+1</f>
        <v>44187</v>
      </c>
      <c r="BS27" s="44">
        <f t="shared" si="78"/>
        <v>303.7</v>
      </c>
      <c r="BT27" s="48">
        <f t="shared" si="79"/>
        <v>227.4</v>
      </c>
    </row>
    <row r="28" spans="1:72" s="40" customFormat="1" ht="13.95" customHeight="1" x14ac:dyDescent="0.25">
      <c r="A28" s="40">
        <f t="shared" si="0"/>
        <v>4</v>
      </c>
      <c r="B28" s="41">
        <f t="shared" si="41"/>
        <v>4</v>
      </c>
      <c r="C28" s="46">
        <f t="shared" si="42"/>
        <v>43853</v>
      </c>
      <c r="D28" s="53">
        <f t="shared" si="43"/>
        <v>43853</v>
      </c>
      <c r="E28" s="44">
        <f t="shared" si="68"/>
        <v>326.7</v>
      </c>
      <c r="F28" s="49">
        <f t="shared" si="69"/>
        <v>246.8</v>
      </c>
      <c r="G28" s="40">
        <f t="shared" si="1"/>
        <v>7</v>
      </c>
      <c r="H28" s="40">
        <f t="shared" si="30"/>
        <v>7</v>
      </c>
      <c r="I28" s="46">
        <f t="shared" si="76"/>
        <v>43884</v>
      </c>
      <c r="J28" s="53">
        <f t="shared" si="76"/>
        <v>43884</v>
      </c>
      <c r="K28" s="44" t="str">
        <f t="shared" si="72"/>
        <v/>
      </c>
      <c r="L28" s="48" t="str">
        <f t="shared" si="73"/>
        <v/>
      </c>
      <c r="M28" s="41">
        <f t="shared" si="4"/>
        <v>1</v>
      </c>
      <c r="N28" s="41">
        <f t="shared" si="31"/>
        <v>1</v>
      </c>
      <c r="O28" s="46">
        <f t="shared" si="77"/>
        <v>43913</v>
      </c>
      <c r="P28" s="53">
        <f t="shared" si="77"/>
        <v>43913</v>
      </c>
      <c r="Q28" s="44">
        <f t="shared" si="46"/>
        <v>326.7</v>
      </c>
      <c r="R28" s="48">
        <f t="shared" si="47"/>
        <v>250.5</v>
      </c>
      <c r="S28" s="41">
        <f t="shared" si="5"/>
        <v>4</v>
      </c>
      <c r="T28" s="41">
        <f t="shared" si="32"/>
        <v>4</v>
      </c>
      <c r="U28" s="46">
        <f t="shared" si="48"/>
        <v>43944</v>
      </c>
      <c r="V28" s="53">
        <f>+V27+1</f>
        <v>43944</v>
      </c>
      <c r="W28" s="44">
        <f t="shared" si="70"/>
        <v>303.7</v>
      </c>
      <c r="X28" s="48">
        <f t="shared" si="71"/>
        <v>227.4</v>
      </c>
      <c r="Y28" s="41">
        <f t="shared" si="8"/>
        <v>6</v>
      </c>
      <c r="Z28" s="41">
        <f t="shared" si="33"/>
        <v>6</v>
      </c>
      <c r="AA28" s="46">
        <f t="shared" si="50"/>
        <v>43974</v>
      </c>
      <c r="AB28" s="53">
        <f>+AB27+1</f>
        <v>43974</v>
      </c>
      <c r="AC28" s="44">
        <f>IF(OR(Y28=0,Y28=7),"",IF(Y28&gt;=6,HLOOKUP(AC$4,BLO_HUN_VACSCO,3,FALSE),HLOOKUP(AC$4,BLO_HUN_VACSCO,2,FALSE)))</f>
        <v>193.6</v>
      </c>
      <c r="AD28" s="48">
        <f>IF(OR(Y28=0,Y28=7),"",IF(Y28&gt;=6,HLOOKUP(AD$4,HUN_BLO_VACSCO,3,FALSE),HLOOKUP(AD$4,HUN_BLO_VACSCO,2,FALSE)))</f>
        <v>145.30000000000001</v>
      </c>
      <c r="AE28" s="181">
        <f t="shared" si="11"/>
        <v>2</v>
      </c>
      <c r="AF28" s="181">
        <f t="shared" si="34"/>
        <v>2</v>
      </c>
      <c r="AG28" s="46">
        <f t="shared" si="52"/>
        <v>44005</v>
      </c>
      <c r="AH28" s="55">
        <f>+AH27+1</f>
        <v>44005</v>
      </c>
      <c r="AI28" s="44">
        <f t="shared" si="12"/>
        <v>326.7</v>
      </c>
      <c r="AJ28" s="48">
        <f t="shared" si="13"/>
        <v>246.8</v>
      </c>
      <c r="AK28" s="41">
        <f t="shared" si="14"/>
        <v>4</v>
      </c>
      <c r="AL28" s="41">
        <f t="shared" si="35"/>
        <v>4</v>
      </c>
      <c r="AM28" s="46">
        <f t="shared" si="54"/>
        <v>44035</v>
      </c>
      <c r="AN28" s="53">
        <f>+AN27+1</f>
        <v>44035</v>
      </c>
      <c r="AO28" s="44">
        <f t="shared" si="66"/>
        <v>303.7</v>
      </c>
      <c r="AP28" s="48">
        <f t="shared" si="67"/>
        <v>227.4</v>
      </c>
      <c r="AQ28" s="40">
        <f t="shared" si="15"/>
        <v>7</v>
      </c>
      <c r="AR28" s="40">
        <f t="shared" si="36"/>
        <v>7</v>
      </c>
      <c r="AS28" s="46">
        <f t="shared" si="56"/>
        <v>44066</v>
      </c>
      <c r="AT28" s="53">
        <f>+AT27+1</f>
        <v>44066</v>
      </c>
      <c r="AU28" s="44" t="str">
        <f t="shared" si="16"/>
        <v/>
      </c>
      <c r="AV28" s="48" t="str">
        <f t="shared" si="17"/>
        <v/>
      </c>
      <c r="AW28" s="40">
        <f t="shared" si="18"/>
        <v>3</v>
      </c>
      <c r="AX28" s="40">
        <f t="shared" si="37"/>
        <v>3</v>
      </c>
      <c r="AY28" s="46">
        <f t="shared" si="58"/>
        <v>44097</v>
      </c>
      <c r="AZ28" s="53">
        <f>+AZ27+1</f>
        <v>44097</v>
      </c>
      <c r="BA28" s="44">
        <f t="shared" si="19"/>
        <v>340.5</v>
      </c>
      <c r="BB28" s="48">
        <f t="shared" si="20"/>
        <v>250.5</v>
      </c>
      <c r="BC28" s="40">
        <f t="shared" si="21"/>
        <v>5</v>
      </c>
      <c r="BD28" s="40">
        <f t="shared" si="38"/>
        <v>5</v>
      </c>
      <c r="BE28" s="46">
        <f t="shared" si="60"/>
        <v>44127</v>
      </c>
      <c r="BF28" s="53">
        <f>+BF27+1</f>
        <v>44127</v>
      </c>
      <c r="BG28" s="44">
        <f t="shared" si="74"/>
        <v>303.7</v>
      </c>
      <c r="BH28" s="48">
        <f t="shared" si="75"/>
        <v>227.4</v>
      </c>
      <c r="BI28" s="40">
        <f t="shared" si="24"/>
        <v>1</v>
      </c>
      <c r="BJ28" s="40">
        <f t="shared" si="39"/>
        <v>1</v>
      </c>
      <c r="BK28" s="46">
        <f t="shared" si="62"/>
        <v>44158</v>
      </c>
      <c r="BL28" s="53">
        <f>+BL27+1</f>
        <v>44158</v>
      </c>
      <c r="BM28" s="44">
        <f t="shared" si="25"/>
        <v>326.7</v>
      </c>
      <c r="BN28" s="48">
        <f t="shared" si="26"/>
        <v>246.8</v>
      </c>
      <c r="BO28" s="40">
        <f t="shared" si="27"/>
        <v>3</v>
      </c>
      <c r="BP28" s="40">
        <f t="shared" si="40"/>
        <v>3</v>
      </c>
      <c r="BQ28" s="46">
        <f t="shared" si="64"/>
        <v>44188</v>
      </c>
      <c r="BR28" s="53">
        <f>+BR27+1</f>
        <v>44188</v>
      </c>
      <c r="BS28" s="44">
        <f t="shared" si="78"/>
        <v>303.7</v>
      </c>
      <c r="BT28" s="48">
        <f t="shared" si="79"/>
        <v>227.4</v>
      </c>
    </row>
    <row r="29" spans="1:72" s="40" customFormat="1" ht="13.95" customHeight="1" x14ac:dyDescent="0.25">
      <c r="A29" s="40">
        <f t="shared" si="0"/>
        <v>5</v>
      </c>
      <c r="B29" s="41">
        <f t="shared" si="41"/>
        <v>5</v>
      </c>
      <c r="C29" s="46">
        <f t="shared" si="42"/>
        <v>43854</v>
      </c>
      <c r="D29" s="53">
        <f t="shared" si="43"/>
        <v>43854</v>
      </c>
      <c r="E29" s="44">
        <f t="shared" si="68"/>
        <v>326.7</v>
      </c>
      <c r="F29" s="49">
        <f t="shared" si="69"/>
        <v>246.8</v>
      </c>
      <c r="G29" s="40">
        <f t="shared" si="1"/>
        <v>1</v>
      </c>
      <c r="H29" s="40">
        <f t="shared" si="30"/>
        <v>1</v>
      </c>
      <c r="I29" s="46">
        <f t="shared" si="76"/>
        <v>43885</v>
      </c>
      <c r="J29" s="53">
        <f t="shared" si="76"/>
        <v>43885</v>
      </c>
      <c r="K29" s="44">
        <f t="shared" si="72"/>
        <v>303.7</v>
      </c>
      <c r="L29" s="48">
        <f t="shared" si="73"/>
        <v>227.4</v>
      </c>
      <c r="M29" s="41">
        <f t="shared" si="4"/>
        <v>2</v>
      </c>
      <c r="N29" s="41">
        <f t="shared" si="31"/>
        <v>2</v>
      </c>
      <c r="O29" s="46">
        <f t="shared" si="77"/>
        <v>43914</v>
      </c>
      <c r="P29" s="53">
        <f t="shared" si="77"/>
        <v>43914</v>
      </c>
      <c r="Q29" s="44">
        <f t="shared" si="46"/>
        <v>326.7</v>
      </c>
      <c r="R29" s="48">
        <f t="shared" si="47"/>
        <v>250.5</v>
      </c>
      <c r="S29" s="41">
        <f t="shared" si="5"/>
        <v>5</v>
      </c>
      <c r="T29" s="41">
        <f t="shared" si="32"/>
        <v>5</v>
      </c>
      <c r="U29" s="46">
        <f t="shared" si="48"/>
        <v>43945</v>
      </c>
      <c r="V29" s="53">
        <f>+V28+1</f>
        <v>43945</v>
      </c>
      <c r="W29" s="44">
        <f t="shared" si="70"/>
        <v>303.7</v>
      </c>
      <c r="X29" s="48">
        <f t="shared" si="71"/>
        <v>227.4</v>
      </c>
      <c r="Y29" s="41">
        <f t="shared" si="8"/>
        <v>7</v>
      </c>
      <c r="Z29" s="41">
        <f t="shared" si="33"/>
        <v>7</v>
      </c>
      <c r="AA29" s="46">
        <f t="shared" si="50"/>
        <v>43975</v>
      </c>
      <c r="AB29" s="53">
        <f>+AB28+1</f>
        <v>43975</v>
      </c>
      <c r="AC29" s="44" t="str">
        <f>IF(OR(Y29=0,Y29=7),"",IF(Y29&gt;=6,HLOOKUP(AC$4,BLO_HUN_VACSCO,3,FALSE),HLOOKUP(AC$4,BLO_HUN_VACSCO,2,FALSE)))</f>
        <v/>
      </c>
      <c r="AD29" s="48" t="str">
        <f>IF(OR(Y29=0,Y29=7),"",IF(Y29&gt;=6,HLOOKUP(AD$4,HUN_BLO_VACSCO,3,FALSE),HLOOKUP(AD$4,HUN_BLO_VACSCO,2,FALSE)))</f>
        <v/>
      </c>
      <c r="AE29" s="181">
        <f t="shared" si="11"/>
        <v>3</v>
      </c>
      <c r="AF29" s="181">
        <f t="shared" si="34"/>
        <v>3</v>
      </c>
      <c r="AG29" s="46">
        <f t="shared" si="52"/>
        <v>44006</v>
      </c>
      <c r="AH29" s="55">
        <f>+AH28+1</f>
        <v>44006</v>
      </c>
      <c r="AI29" s="44">
        <f t="shared" si="12"/>
        <v>340.5</v>
      </c>
      <c r="AJ29" s="48">
        <f t="shared" si="13"/>
        <v>250.5</v>
      </c>
      <c r="AK29" s="41">
        <f t="shared" si="14"/>
        <v>5</v>
      </c>
      <c r="AL29" s="41">
        <f t="shared" si="35"/>
        <v>5</v>
      </c>
      <c r="AM29" s="46">
        <f t="shared" si="54"/>
        <v>44036</v>
      </c>
      <c r="AN29" s="53">
        <f>+AN28+1</f>
        <v>44036</v>
      </c>
      <c r="AO29" s="44">
        <f t="shared" si="66"/>
        <v>303.7</v>
      </c>
      <c r="AP29" s="48">
        <f t="shared" si="67"/>
        <v>227.4</v>
      </c>
      <c r="AQ29" s="40">
        <f t="shared" si="15"/>
        <v>1</v>
      </c>
      <c r="AR29" s="40">
        <f t="shared" si="36"/>
        <v>1</v>
      </c>
      <c r="AS29" s="46">
        <f t="shared" si="56"/>
        <v>44067</v>
      </c>
      <c r="AT29" s="53">
        <f>+AT28+1</f>
        <v>44067</v>
      </c>
      <c r="AU29" s="44">
        <f t="shared" si="16"/>
        <v>303.7</v>
      </c>
      <c r="AV29" s="48">
        <f t="shared" si="17"/>
        <v>227.4</v>
      </c>
      <c r="AW29" s="40">
        <f t="shared" si="18"/>
        <v>4</v>
      </c>
      <c r="AX29" s="40">
        <f t="shared" si="37"/>
        <v>4</v>
      </c>
      <c r="AY29" s="46">
        <f t="shared" si="58"/>
        <v>44098</v>
      </c>
      <c r="AZ29" s="53">
        <f>+AZ28+1</f>
        <v>44098</v>
      </c>
      <c r="BA29" s="44">
        <f t="shared" si="19"/>
        <v>326.7</v>
      </c>
      <c r="BB29" s="48">
        <f t="shared" si="20"/>
        <v>246.8</v>
      </c>
      <c r="BC29" s="40">
        <f t="shared" si="21"/>
        <v>6</v>
      </c>
      <c r="BD29" s="40">
        <f t="shared" si="38"/>
        <v>6</v>
      </c>
      <c r="BE29" s="46">
        <f t="shared" si="60"/>
        <v>44128</v>
      </c>
      <c r="BF29" s="53">
        <f>+BF28+1</f>
        <v>44128</v>
      </c>
      <c r="BG29" s="44">
        <f t="shared" si="74"/>
        <v>193.6</v>
      </c>
      <c r="BH29" s="48">
        <f t="shared" si="75"/>
        <v>145.30000000000001</v>
      </c>
      <c r="BI29" s="40">
        <f t="shared" si="24"/>
        <v>2</v>
      </c>
      <c r="BJ29" s="40">
        <f t="shared" si="39"/>
        <v>2</v>
      </c>
      <c r="BK29" s="46">
        <f t="shared" si="62"/>
        <v>44159</v>
      </c>
      <c r="BL29" s="53">
        <f>+BL28+1</f>
        <v>44159</v>
      </c>
      <c r="BM29" s="44">
        <f t="shared" si="25"/>
        <v>326.7</v>
      </c>
      <c r="BN29" s="48">
        <f t="shared" si="26"/>
        <v>246.8</v>
      </c>
      <c r="BO29" s="40">
        <f t="shared" si="27"/>
        <v>4</v>
      </c>
      <c r="BP29" s="40">
        <f t="shared" si="40"/>
        <v>4</v>
      </c>
      <c r="BQ29" s="46">
        <f t="shared" si="64"/>
        <v>44189</v>
      </c>
      <c r="BR29" s="53">
        <f>+BR28+1</f>
        <v>44189</v>
      </c>
      <c r="BS29" s="44">
        <f t="shared" si="78"/>
        <v>303.7</v>
      </c>
      <c r="BT29" s="48">
        <f t="shared" si="79"/>
        <v>227.4</v>
      </c>
    </row>
    <row r="30" spans="1:72" s="40" customFormat="1" ht="13.95" customHeight="1" x14ac:dyDescent="0.25">
      <c r="A30" s="40">
        <f t="shared" si="0"/>
        <v>6</v>
      </c>
      <c r="B30" s="41">
        <f t="shared" si="41"/>
        <v>6</v>
      </c>
      <c r="C30" s="46">
        <f t="shared" si="42"/>
        <v>43855</v>
      </c>
      <c r="D30" s="53">
        <f t="shared" si="43"/>
        <v>43855</v>
      </c>
      <c r="E30" s="44">
        <f t="shared" si="68"/>
        <v>193.6</v>
      </c>
      <c r="F30" s="49">
        <f t="shared" si="69"/>
        <v>145.30000000000001</v>
      </c>
      <c r="G30" s="40">
        <f t="shared" si="1"/>
        <v>2</v>
      </c>
      <c r="H30" s="40">
        <f t="shared" si="30"/>
        <v>2</v>
      </c>
      <c r="I30" s="46">
        <f t="shared" si="76"/>
        <v>43886</v>
      </c>
      <c r="J30" s="53">
        <f t="shared" si="76"/>
        <v>43886</v>
      </c>
      <c r="K30" s="44">
        <f t="shared" si="72"/>
        <v>303.7</v>
      </c>
      <c r="L30" s="48">
        <f t="shared" si="73"/>
        <v>227.4</v>
      </c>
      <c r="M30" s="41">
        <f t="shared" si="4"/>
        <v>3</v>
      </c>
      <c r="N30" s="41">
        <f t="shared" si="31"/>
        <v>3</v>
      </c>
      <c r="O30" s="46">
        <f t="shared" si="77"/>
        <v>43915</v>
      </c>
      <c r="P30" s="53">
        <f t="shared" si="77"/>
        <v>43915</v>
      </c>
      <c r="Q30" s="44">
        <f t="shared" si="46"/>
        <v>340.5</v>
      </c>
      <c r="R30" s="48">
        <f t="shared" si="47"/>
        <v>250.5</v>
      </c>
      <c r="S30" s="41">
        <f t="shared" si="5"/>
        <v>6</v>
      </c>
      <c r="T30" s="41">
        <f t="shared" si="32"/>
        <v>6</v>
      </c>
      <c r="U30" s="46">
        <f t="shared" si="48"/>
        <v>43946</v>
      </c>
      <c r="V30" s="53">
        <f t="shared" si="49"/>
        <v>43946</v>
      </c>
      <c r="W30" s="44">
        <f t="shared" si="70"/>
        <v>193.6</v>
      </c>
      <c r="X30" s="48">
        <f t="shared" si="71"/>
        <v>145.30000000000001</v>
      </c>
      <c r="Y30" s="41">
        <f t="shared" si="8"/>
        <v>1</v>
      </c>
      <c r="Z30" s="41">
        <f t="shared" si="33"/>
        <v>1</v>
      </c>
      <c r="AA30" s="46">
        <f t="shared" si="50"/>
        <v>43976</v>
      </c>
      <c r="AB30" s="53">
        <f t="shared" si="51"/>
        <v>43976</v>
      </c>
      <c r="AC30" s="44">
        <f t="shared" ref="AC30:AC36" si="80">IF(OR(Y30=0,Y30=7),"",IF(Y30=6,HLOOKUP(AC$4,BLO_HUN_SCO,4,FALSE),IF(OR(Y30=1,Y30=2,Y30=4,Y30=5),HLOOKUP(AC$4,BLO_HUN_SCO,2,FALSE),HLOOKUP(AC$4,BLO_HUN_SCO,3,FALSE))))</f>
        <v>326.7</v>
      </c>
      <c r="AD30" s="48">
        <f t="shared" ref="AD30:AD36" si="81">IF(OR(Y30=0,Y30=7),"",IF(Y30=6,HLOOKUP(AD$4,HUN_BLO_SCO,4,FALSE),IF(OR(Y30=1,Y30=2,Y30=4,Y30=5),HLOOKUP(AD$4,HUN_BLO_SCO,2,FALSE),HLOOKUP(AD$4,HUN_BLO_SCO,3,FALSE))))</f>
        <v>246.8</v>
      </c>
      <c r="AE30" s="181">
        <f t="shared" si="11"/>
        <v>4</v>
      </c>
      <c r="AF30" s="181">
        <f t="shared" si="34"/>
        <v>4</v>
      </c>
      <c r="AG30" s="46">
        <f t="shared" si="52"/>
        <v>44007</v>
      </c>
      <c r="AH30" s="55">
        <f t="shared" si="53"/>
        <v>44007</v>
      </c>
      <c r="AI30" s="44">
        <f t="shared" si="12"/>
        <v>326.7</v>
      </c>
      <c r="AJ30" s="48">
        <f t="shared" si="13"/>
        <v>246.8</v>
      </c>
      <c r="AK30" s="41">
        <f t="shared" si="14"/>
        <v>6</v>
      </c>
      <c r="AL30" s="41">
        <f t="shared" si="35"/>
        <v>6</v>
      </c>
      <c r="AM30" s="46">
        <f t="shared" si="54"/>
        <v>44037</v>
      </c>
      <c r="AN30" s="53">
        <f t="shared" si="55"/>
        <v>44037</v>
      </c>
      <c r="AO30" s="44">
        <f t="shared" si="66"/>
        <v>193.6</v>
      </c>
      <c r="AP30" s="48">
        <f t="shared" si="67"/>
        <v>145.30000000000001</v>
      </c>
      <c r="AQ30" s="40">
        <f t="shared" si="15"/>
        <v>2</v>
      </c>
      <c r="AR30" s="40">
        <f t="shared" si="36"/>
        <v>2</v>
      </c>
      <c r="AS30" s="46">
        <f t="shared" si="56"/>
        <v>44068</v>
      </c>
      <c r="AT30" s="53">
        <f t="shared" si="57"/>
        <v>44068</v>
      </c>
      <c r="AU30" s="44">
        <f t="shared" si="16"/>
        <v>303.7</v>
      </c>
      <c r="AV30" s="48">
        <f t="shared" si="17"/>
        <v>227.4</v>
      </c>
      <c r="AW30" s="40">
        <f t="shared" si="18"/>
        <v>5</v>
      </c>
      <c r="AX30" s="40">
        <f t="shared" si="37"/>
        <v>5</v>
      </c>
      <c r="AY30" s="46">
        <f t="shared" si="58"/>
        <v>44099</v>
      </c>
      <c r="AZ30" s="53">
        <f t="shared" si="59"/>
        <v>44099</v>
      </c>
      <c r="BA30" s="44">
        <f t="shared" si="19"/>
        <v>326.7</v>
      </c>
      <c r="BB30" s="48">
        <f t="shared" si="20"/>
        <v>246.8</v>
      </c>
      <c r="BC30" s="40">
        <f t="shared" si="21"/>
        <v>7</v>
      </c>
      <c r="BD30" s="40">
        <f t="shared" si="38"/>
        <v>7</v>
      </c>
      <c r="BE30" s="46">
        <f t="shared" si="60"/>
        <v>44129</v>
      </c>
      <c r="BF30" s="53">
        <f t="shared" si="61"/>
        <v>44129</v>
      </c>
      <c r="BG30" s="44" t="str">
        <f t="shared" si="74"/>
        <v/>
      </c>
      <c r="BH30" s="48" t="str">
        <f t="shared" si="75"/>
        <v/>
      </c>
      <c r="BI30" s="40">
        <f t="shared" si="24"/>
        <v>3</v>
      </c>
      <c r="BJ30" s="40">
        <f t="shared" si="39"/>
        <v>3</v>
      </c>
      <c r="BK30" s="46">
        <f t="shared" si="62"/>
        <v>44160</v>
      </c>
      <c r="BL30" s="53">
        <f t="shared" si="63"/>
        <v>44160</v>
      </c>
      <c r="BM30" s="44">
        <f t="shared" si="25"/>
        <v>340.5</v>
      </c>
      <c r="BN30" s="48">
        <f t="shared" si="26"/>
        <v>250.5</v>
      </c>
      <c r="BO30" s="40">
        <f t="shared" si="27"/>
        <v>0</v>
      </c>
      <c r="BP30" s="40">
        <f t="shared" si="40"/>
        <v>5</v>
      </c>
      <c r="BQ30" s="46">
        <f t="shared" si="64"/>
        <v>44190</v>
      </c>
      <c r="BR30" s="53">
        <f t="shared" si="65"/>
        <v>44190</v>
      </c>
      <c r="BS30" s="44" t="str">
        <f t="shared" si="78"/>
        <v/>
      </c>
      <c r="BT30" s="48" t="str">
        <f t="shared" si="79"/>
        <v/>
      </c>
    </row>
    <row r="31" spans="1:72" s="40" customFormat="1" ht="13.95" customHeight="1" x14ac:dyDescent="0.25">
      <c r="A31" s="40">
        <f t="shared" si="0"/>
        <v>7</v>
      </c>
      <c r="B31" s="41">
        <f t="shared" si="41"/>
        <v>7</v>
      </c>
      <c r="C31" s="46">
        <f t="shared" si="42"/>
        <v>43856</v>
      </c>
      <c r="D31" s="53">
        <f t="shared" si="43"/>
        <v>43856</v>
      </c>
      <c r="E31" s="44" t="str">
        <f t="shared" si="68"/>
        <v/>
      </c>
      <c r="F31" s="49" t="str">
        <f t="shared" si="69"/>
        <v/>
      </c>
      <c r="G31" s="40">
        <f t="shared" si="1"/>
        <v>3</v>
      </c>
      <c r="H31" s="40">
        <f t="shared" si="30"/>
        <v>3</v>
      </c>
      <c r="I31" s="46">
        <f t="shared" si="76"/>
        <v>43887</v>
      </c>
      <c r="J31" s="53">
        <f t="shared" si="76"/>
        <v>43887</v>
      </c>
      <c r="K31" s="44">
        <f t="shared" si="72"/>
        <v>303.7</v>
      </c>
      <c r="L31" s="48">
        <f t="shared" si="73"/>
        <v>227.4</v>
      </c>
      <c r="M31" s="41">
        <f t="shared" si="4"/>
        <v>4</v>
      </c>
      <c r="N31" s="41">
        <f t="shared" si="31"/>
        <v>4</v>
      </c>
      <c r="O31" s="46">
        <f t="shared" si="77"/>
        <v>43916</v>
      </c>
      <c r="P31" s="53">
        <f t="shared" si="77"/>
        <v>43916</v>
      </c>
      <c r="Q31" s="44">
        <f t="shared" si="46"/>
        <v>326.7</v>
      </c>
      <c r="R31" s="48">
        <f t="shared" si="47"/>
        <v>250.5</v>
      </c>
      <c r="S31" s="41">
        <f t="shared" si="5"/>
        <v>7</v>
      </c>
      <c r="T31" s="41">
        <f t="shared" si="32"/>
        <v>7</v>
      </c>
      <c r="U31" s="46">
        <f t="shared" si="48"/>
        <v>43947</v>
      </c>
      <c r="V31" s="53">
        <f t="shared" si="49"/>
        <v>43947</v>
      </c>
      <c r="W31" s="44" t="str">
        <f t="shared" si="70"/>
        <v/>
      </c>
      <c r="X31" s="48" t="str">
        <f t="shared" si="71"/>
        <v/>
      </c>
      <c r="Y31" s="41">
        <f t="shared" si="8"/>
        <v>2</v>
      </c>
      <c r="Z31" s="41">
        <f t="shared" si="33"/>
        <v>2</v>
      </c>
      <c r="AA31" s="46">
        <f t="shared" si="50"/>
        <v>43977</v>
      </c>
      <c r="AB31" s="53">
        <f t="shared" si="51"/>
        <v>43977</v>
      </c>
      <c r="AC31" s="44">
        <f t="shared" si="80"/>
        <v>326.7</v>
      </c>
      <c r="AD31" s="48">
        <f t="shared" si="81"/>
        <v>246.8</v>
      </c>
      <c r="AE31" s="181">
        <f t="shared" si="11"/>
        <v>5</v>
      </c>
      <c r="AF31" s="181">
        <f t="shared" si="34"/>
        <v>5</v>
      </c>
      <c r="AG31" s="46">
        <f t="shared" si="52"/>
        <v>44008</v>
      </c>
      <c r="AH31" s="55">
        <f t="shared" si="53"/>
        <v>44008</v>
      </c>
      <c r="AI31" s="44">
        <f t="shared" si="12"/>
        <v>326.7</v>
      </c>
      <c r="AJ31" s="48">
        <f t="shared" si="13"/>
        <v>246.8</v>
      </c>
      <c r="AK31" s="41">
        <f t="shared" si="14"/>
        <v>7</v>
      </c>
      <c r="AL31" s="41">
        <f t="shared" si="35"/>
        <v>7</v>
      </c>
      <c r="AM31" s="46">
        <f t="shared" si="54"/>
        <v>44038</v>
      </c>
      <c r="AN31" s="53">
        <f t="shared" si="55"/>
        <v>44038</v>
      </c>
      <c r="AO31" s="44" t="str">
        <f t="shared" si="66"/>
        <v/>
      </c>
      <c r="AP31" s="48" t="str">
        <f t="shared" si="67"/>
        <v/>
      </c>
      <c r="AQ31" s="40">
        <f t="shared" si="15"/>
        <v>3</v>
      </c>
      <c r="AR31" s="40">
        <f t="shared" si="36"/>
        <v>3</v>
      </c>
      <c r="AS31" s="46">
        <f t="shared" si="56"/>
        <v>44069</v>
      </c>
      <c r="AT31" s="53">
        <f t="shared" si="57"/>
        <v>44069</v>
      </c>
      <c r="AU31" s="44">
        <f t="shared" si="16"/>
        <v>303.7</v>
      </c>
      <c r="AV31" s="48">
        <f t="shared" si="17"/>
        <v>227.4</v>
      </c>
      <c r="AW31" s="40">
        <f t="shared" si="18"/>
        <v>6</v>
      </c>
      <c r="AX31" s="40">
        <f t="shared" si="37"/>
        <v>6</v>
      </c>
      <c r="AY31" s="46">
        <f t="shared" si="58"/>
        <v>44100</v>
      </c>
      <c r="AZ31" s="53">
        <f t="shared" si="59"/>
        <v>44100</v>
      </c>
      <c r="BA31" s="44">
        <f t="shared" si="19"/>
        <v>193.6</v>
      </c>
      <c r="BB31" s="48">
        <f t="shared" si="20"/>
        <v>145.30000000000001</v>
      </c>
      <c r="BC31" s="40">
        <f t="shared" si="21"/>
        <v>1</v>
      </c>
      <c r="BD31" s="40">
        <f t="shared" si="38"/>
        <v>1</v>
      </c>
      <c r="BE31" s="46">
        <f t="shared" si="60"/>
        <v>44130</v>
      </c>
      <c r="BF31" s="53">
        <f t="shared" si="61"/>
        <v>44130</v>
      </c>
      <c r="BG31" s="44">
        <f t="shared" si="74"/>
        <v>303.7</v>
      </c>
      <c r="BH31" s="48">
        <f t="shared" si="75"/>
        <v>227.4</v>
      </c>
      <c r="BI31" s="40">
        <f t="shared" si="24"/>
        <v>4</v>
      </c>
      <c r="BJ31" s="40">
        <f t="shared" si="39"/>
        <v>4</v>
      </c>
      <c r="BK31" s="46">
        <f t="shared" si="62"/>
        <v>44161</v>
      </c>
      <c r="BL31" s="53">
        <f t="shared" si="63"/>
        <v>44161</v>
      </c>
      <c r="BM31" s="44">
        <f t="shared" si="25"/>
        <v>326.7</v>
      </c>
      <c r="BN31" s="48">
        <f t="shared" si="26"/>
        <v>246.8</v>
      </c>
      <c r="BO31" s="40">
        <f t="shared" si="27"/>
        <v>0</v>
      </c>
      <c r="BP31" s="40">
        <f t="shared" si="40"/>
        <v>6</v>
      </c>
      <c r="BQ31" s="46">
        <f t="shared" si="64"/>
        <v>44191</v>
      </c>
      <c r="BR31" s="53">
        <f t="shared" si="65"/>
        <v>44191</v>
      </c>
      <c r="BS31" s="44" t="str">
        <f t="shared" si="78"/>
        <v/>
      </c>
      <c r="BT31" s="48" t="str">
        <f t="shared" si="79"/>
        <v/>
      </c>
    </row>
    <row r="32" spans="1:72" s="40" customFormat="1" ht="13.95" customHeight="1" x14ac:dyDescent="0.25">
      <c r="A32" s="40">
        <f t="shared" si="0"/>
        <v>1</v>
      </c>
      <c r="B32" s="41">
        <f t="shared" si="41"/>
        <v>1</v>
      </c>
      <c r="C32" s="46">
        <f t="shared" si="42"/>
        <v>43857</v>
      </c>
      <c r="D32" s="53">
        <f t="shared" si="43"/>
        <v>43857</v>
      </c>
      <c r="E32" s="44">
        <f t="shared" si="68"/>
        <v>326.7</v>
      </c>
      <c r="F32" s="49">
        <f t="shared" si="69"/>
        <v>246.8</v>
      </c>
      <c r="G32" s="40">
        <f t="shared" si="1"/>
        <v>4</v>
      </c>
      <c r="H32" s="40">
        <f t="shared" si="30"/>
        <v>4</v>
      </c>
      <c r="I32" s="46">
        <f t="shared" si="76"/>
        <v>43888</v>
      </c>
      <c r="J32" s="53">
        <f t="shared" si="76"/>
        <v>43888</v>
      </c>
      <c r="K32" s="44">
        <f t="shared" si="72"/>
        <v>303.7</v>
      </c>
      <c r="L32" s="48">
        <f t="shared" si="73"/>
        <v>227.4</v>
      </c>
      <c r="M32" s="41">
        <f t="shared" si="4"/>
        <v>5</v>
      </c>
      <c r="N32" s="41">
        <f t="shared" si="31"/>
        <v>5</v>
      </c>
      <c r="O32" s="46">
        <f t="shared" si="77"/>
        <v>43917</v>
      </c>
      <c r="P32" s="53">
        <f t="shared" si="77"/>
        <v>43917</v>
      </c>
      <c r="Q32" s="44">
        <f t="shared" si="46"/>
        <v>326.7</v>
      </c>
      <c r="R32" s="48">
        <f t="shared" si="47"/>
        <v>250.5</v>
      </c>
      <c r="S32" s="41">
        <f t="shared" si="5"/>
        <v>1</v>
      </c>
      <c r="T32" s="41">
        <f t="shared" si="32"/>
        <v>1</v>
      </c>
      <c r="U32" s="46">
        <f t="shared" si="48"/>
        <v>43948</v>
      </c>
      <c r="V32" s="53">
        <f t="shared" si="49"/>
        <v>43948</v>
      </c>
      <c r="W32" s="44">
        <f>IF(OR(S32=0,S32=7),"",IF(T32=6,HLOOKUP(W$4,BLO_HUN_SCO,4,FALSE),IF(OR(S32=1,S32=2,S32=4,S32=5),HLOOKUP(W$4,BLO_HUN_SCO,2,FALSE),HLOOKUP(W$4,BLO_HUN_SCO,3,FALSE))))</f>
        <v>326.7</v>
      </c>
      <c r="X32" s="48">
        <f>IF(OR(S32=0,S32=7),"",IF(S32=6,HLOOKUP(X$4,HUN_BLO_SCO,4,FALSE),IF(OR(S32=1,S32=2,S32=4,S32=5),HLOOKUP(X$4,HUN_BLO_SCO,2,FALSE),HLOOKUP(X$4,HUN_BLO_SCO,3,FALSE))))</f>
        <v>246.8</v>
      </c>
      <c r="Y32" s="41">
        <f t="shared" si="8"/>
        <v>3</v>
      </c>
      <c r="Z32" s="41">
        <f t="shared" si="33"/>
        <v>3</v>
      </c>
      <c r="AA32" s="46">
        <f t="shared" si="50"/>
        <v>43978</v>
      </c>
      <c r="AB32" s="53">
        <f t="shared" si="51"/>
        <v>43978</v>
      </c>
      <c r="AC32" s="44">
        <f t="shared" si="80"/>
        <v>340.5</v>
      </c>
      <c r="AD32" s="48">
        <f t="shared" si="81"/>
        <v>250.5</v>
      </c>
      <c r="AE32" s="181">
        <f t="shared" si="11"/>
        <v>6</v>
      </c>
      <c r="AF32" s="181">
        <f t="shared" si="34"/>
        <v>6</v>
      </c>
      <c r="AG32" s="46">
        <f t="shared" si="52"/>
        <v>44009</v>
      </c>
      <c r="AH32" s="55">
        <f t="shared" si="53"/>
        <v>44009</v>
      </c>
      <c r="AI32" s="44">
        <f t="shared" si="12"/>
        <v>193.6</v>
      </c>
      <c r="AJ32" s="48">
        <f t="shared" si="13"/>
        <v>145.30000000000001</v>
      </c>
      <c r="AK32" s="41">
        <f t="shared" si="14"/>
        <v>1</v>
      </c>
      <c r="AL32" s="41">
        <f t="shared" si="35"/>
        <v>1</v>
      </c>
      <c r="AM32" s="46">
        <f t="shared" si="54"/>
        <v>44039</v>
      </c>
      <c r="AN32" s="53">
        <f t="shared" si="55"/>
        <v>44039</v>
      </c>
      <c r="AO32" s="44">
        <f t="shared" si="66"/>
        <v>303.7</v>
      </c>
      <c r="AP32" s="48">
        <f t="shared" si="67"/>
        <v>227.4</v>
      </c>
      <c r="AQ32" s="40">
        <f t="shared" si="15"/>
        <v>4</v>
      </c>
      <c r="AR32" s="40">
        <f t="shared" si="36"/>
        <v>4</v>
      </c>
      <c r="AS32" s="46">
        <f t="shared" si="56"/>
        <v>44070</v>
      </c>
      <c r="AT32" s="53">
        <f t="shared" si="57"/>
        <v>44070</v>
      </c>
      <c r="AU32" s="44">
        <f t="shared" si="16"/>
        <v>303.7</v>
      </c>
      <c r="AV32" s="48">
        <f t="shared" si="17"/>
        <v>227.4</v>
      </c>
      <c r="AW32" s="40">
        <f t="shared" si="18"/>
        <v>7</v>
      </c>
      <c r="AX32" s="40">
        <f t="shared" si="37"/>
        <v>7</v>
      </c>
      <c r="AY32" s="46">
        <f t="shared" si="58"/>
        <v>44101</v>
      </c>
      <c r="AZ32" s="53">
        <f t="shared" si="59"/>
        <v>44101</v>
      </c>
      <c r="BA32" s="44" t="str">
        <f t="shared" si="19"/>
        <v/>
      </c>
      <c r="BB32" s="48" t="str">
        <f t="shared" si="20"/>
        <v/>
      </c>
      <c r="BC32" s="40">
        <f t="shared" si="21"/>
        <v>2</v>
      </c>
      <c r="BD32" s="40">
        <f t="shared" si="38"/>
        <v>2</v>
      </c>
      <c r="BE32" s="46">
        <f t="shared" si="60"/>
        <v>44131</v>
      </c>
      <c r="BF32" s="53">
        <f t="shared" si="61"/>
        <v>44131</v>
      </c>
      <c r="BG32" s="44">
        <f t="shared" si="74"/>
        <v>303.7</v>
      </c>
      <c r="BH32" s="48">
        <f t="shared" si="75"/>
        <v>227.4</v>
      </c>
      <c r="BI32" s="40">
        <f t="shared" si="24"/>
        <v>5</v>
      </c>
      <c r="BJ32" s="40">
        <f t="shared" si="39"/>
        <v>5</v>
      </c>
      <c r="BK32" s="46">
        <f t="shared" si="62"/>
        <v>44162</v>
      </c>
      <c r="BL32" s="53">
        <f t="shared" si="63"/>
        <v>44162</v>
      </c>
      <c r="BM32" s="44">
        <f t="shared" si="25"/>
        <v>326.7</v>
      </c>
      <c r="BN32" s="48">
        <f t="shared" si="26"/>
        <v>246.8</v>
      </c>
      <c r="BO32" s="40">
        <f t="shared" si="27"/>
        <v>7</v>
      </c>
      <c r="BP32" s="40">
        <f t="shared" si="40"/>
        <v>7</v>
      </c>
      <c r="BQ32" s="46">
        <f t="shared" si="64"/>
        <v>44192</v>
      </c>
      <c r="BR32" s="53">
        <f t="shared" si="65"/>
        <v>44192</v>
      </c>
      <c r="BS32" s="44" t="str">
        <f t="shared" si="78"/>
        <v/>
      </c>
      <c r="BT32" s="48" t="str">
        <f t="shared" si="79"/>
        <v/>
      </c>
    </row>
    <row r="33" spans="1:72" s="40" customFormat="1" ht="13.95" customHeight="1" x14ac:dyDescent="0.25">
      <c r="A33" s="40">
        <f t="shared" si="0"/>
        <v>2</v>
      </c>
      <c r="B33" s="41">
        <f t="shared" si="41"/>
        <v>2</v>
      </c>
      <c r="C33" s="46">
        <f t="shared" si="42"/>
        <v>43858</v>
      </c>
      <c r="D33" s="53">
        <f t="shared" si="43"/>
        <v>43858</v>
      </c>
      <c r="E33" s="44">
        <f t="shared" si="68"/>
        <v>326.7</v>
      </c>
      <c r="F33" s="49">
        <f t="shared" si="69"/>
        <v>246.8</v>
      </c>
      <c r="G33" s="40">
        <f t="shared" si="1"/>
        <v>5</v>
      </c>
      <c r="H33" s="40">
        <f t="shared" si="30"/>
        <v>5</v>
      </c>
      <c r="I33" s="46">
        <f>IF(EOMONTH($I$6,0),I32+1,"")</f>
        <v>43889</v>
      </c>
      <c r="J33" s="53">
        <f t="shared" si="76"/>
        <v>43889</v>
      </c>
      <c r="K33" s="44">
        <f t="shared" si="72"/>
        <v>303.7</v>
      </c>
      <c r="L33" s="48">
        <f t="shared" si="73"/>
        <v>227.4</v>
      </c>
      <c r="M33" s="41">
        <f t="shared" si="4"/>
        <v>6</v>
      </c>
      <c r="N33" s="41">
        <f t="shared" si="31"/>
        <v>6</v>
      </c>
      <c r="O33" s="46">
        <f t="shared" si="77"/>
        <v>43918</v>
      </c>
      <c r="P33" s="53">
        <f t="shared" si="77"/>
        <v>43918</v>
      </c>
      <c r="Q33" s="44">
        <f t="shared" si="46"/>
        <v>193.6</v>
      </c>
      <c r="R33" s="48">
        <f t="shared" si="47"/>
        <v>250.5</v>
      </c>
      <c r="S33" s="41">
        <f t="shared" si="5"/>
        <v>2</v>
      </c>
      <c r="T33" s="41">
        <f t="shared" si="32"/>
        <v>2</v>
      </c>
      <c r="U33" s="46">
        <f t="shared" si="48"/>
        <v>43949</v>
      </c>
      <c r="V33" s="53">
        <f t="shared" si="49"/>
        <v>43949</v>
      </c>
      <c r="W33" s="44">
        <f>IF(OR(S33=0,S33=7),"",IF(T33=6,HLOOKUP(W$4,BLO_HUN_SCO,4,FALSE),IF(OR(S33=1,S33=2,S33=4,S33=5),HLOOKUP(W$4,BLO_HUN_SCO,2,FALSE),HLOOKUP(W$4,BLO_HUN_SCO,3,FALSE))))</f>
        <v>326.7</v>
      </c>
      <c r="X33" s="48">
        <f>IF(OR(S33=0,S33=7),"",IF(S33=6,HLOOKUP(X$4,HUN_BLO_SCO,4,FALSE),IF(OR(S33=1,S33=2,S33=4,S33=5),HLOOKUP(X$4,HUN_BLO_SCO,2,FALSE),HLOOKUP(X$4,HUN_BLO_SCO,3,FALSE))))</f>
        <v>246.8</v>
      </c>
      <c r="Y33" s="41">
        <f t="shared" si="8"/>
        <v>4</v>
      </c>
      <c r="Z33" s="41">
        <f t="shared" si="33"/>
        <v>4</v>
      </c>
      <c r="AA33" s="46">
        <f t="shared" si="50"/>
        <v>43979</v>
      </c>
      <c r="AB33" s="53">
        <f t="shared" si="51"/>
        <v>43979</v>
      </c>
      <c r="AC33" s="44">
        <f t="shared" si="80"/>
        <v>326.7</v>
      </c>
      <c r="AD33" s="48">
        <f t="shared" si="81"/>
        <v>246.8</v>
      </c>
      <c r="AE33" s="181">
        <f t="shared" si="11"/>
        <v>7</v>
      </c>
      <c r="AF33" s="181">
        <f t="shared" si="34"/>
        <v>7</v>
      </c>
      <c r="AG33" s="46">
        <f t="shared" si="52"/>
        <v>44010</v>
      </c>
      <c r="AH33" s="55">
        <f t="shared" si="53"/>
        <v>44010</v>
      </c>
      <c r="AI33" s="44" t="str">
        <f t="shared" si="12"/>
        <v/>
      </c>
      <c r="AJ33" s="48" t="str">
        <f t="shared" si="13"/>
        <v/>
      </c>
      <c r="AK33" s="41">
        <f t="shared" si="14"/>
        <v>2</v>
      </c>
      <c r="AL33" s="41">
        <f t="shared" si="35"/>
        <v>2</v>
      </c>
      <c r="AM33" s="46">
        <f t="shared" si="54"/>
        <v>44040</v>
      </c>
      <c r="AN33" s="53">
        <f t="shared" si="55"/>
        <v>44040</v>
      </c>
      <c r="AO33" s="44">
        <f t="shared" si="66"/>
        <v>303.7</v>
      </c>
      <c r="AP33" s="48">
        <f t="shared" si="67"/>
        <v>227.4</v>
      </c>
      <c r="AQ33" s="40">
        <f t="shared" si="15"/>
        <v>5</v>
      </c>
      <c r="AR33" s="40">
        <f t="shared" si="36"/>
        <v>5</v>
      </c>
      <c r="AS33" s="46">
        <f t="shared" si="56"/>
        <v>44071</v>
      </c>
      <c r="AT33" s="53">
        <f t="shared" si="57"/>
        <v>44071</v>
      </c>
      <c r="AU33" s="44">
        <f t="shared" si="16"/>
        <v>303.7</v>
      </c>
      <c r="AV33" s="48">
        <f t="shared" si="17"/>
        <v>227.4</v>
      </c>
      <c r="AW33" s="40">
        <f t="shared" si="18"/>
        <v>1</v>
      </c>
      <c r="AX33" s="40">
        <f t="shared" si="37"/>
        <v>1</v>
      </c>
      <c r="AY33" s="46">
        <f t="shared" si="58"/>
        <v>44102</v>
      </c>
      <c r="AZ33" s="53">
        <f t="shared" si="59"/>
        <v>44102</v>
      </c>
      <c r="BA33" s="44">
        <f t="shared" si="19"/>
        <v>326.7</v>
      </c>
      <c r="BB33" s="48">
        <f t="shared" si="20"/>
        <v>246.8</v>
      </c>
      <c r="BC33" s="40">
        <f t="shared" si="21"/>
        <v>3</v>
      </c>
      <c r="BD33" s="40">
        <f t="shared" si="38"/>
        <v>3</v>
      </c>
      <c r="BE33" s="46">
        <f t="shared" si="60"/>
        <v>44132</v>
      </c>
      <c r="BF33" s="53">
        <f t="shared" si="61"/>
        <v>44132</v>
      </c>
      <c r="BG33" s="44">
        <f t="shared" si="74"/>
        <v>303.7</v>
      </c>
      <c r="BH33" s="48">
        <f t="shared" si="75"/>
        <v>227.4</v>
      </c>
      <c r="BI33" s="40">
        <f t="shared" si="24"/>
        <v>6</v>
      </c>
      <c r="BJ33" s="40">
        <f t="shared" si="39"/>
        <v>6</v>
      </c>
      <c r="BK33" s="46">
        <f t="shared" si="62"/>
        <v>44163</v>
      </c>
      <c r="BL33" s="53">
        <f t="shared" si="63"/>
        <v>44163</v>
      </c>
      <c r="BM33" s="44">
        <f t="shared" si="25"/>
        <v>193.6</v>
      </c>
      <c r="BN33" s="48">
        <f t="shared" si="26"/>
        <v>145.30000000000001</v>
      </c>
      <c r="BO33" s="40">
        <f t="shared" si="27"/>
        <v>1</v>
      </c>
      <c r="BP33" s="40">
        <f t="shared" si="40"/>
        <v>1</v>
      </c>
      <c r="BQ33" s="46">
        <f t="shared" si="64"/>
        <v>44193</v>
      </c>
      <c r="BR33" s="53">
        <f t="shared" si="65"/>
        <v>44193</v>
      </c>
      <c r="BS33" s="44">
        <f t="shared" si="78"/>
        <v>303.7</v>
      </c>
      <c r="BT33" s="48">
        <f t="shared" si="79"/>
        <v>227.4</v>
      </c>
    </row>
    <row r="34" spans="1:72" s="40" customFormat="1" ht="13.95" customHeight="1" x14ac:dyDescent="0.25">
      <c r="A34" s="40">
        <f t="shared" si="0"/>
        <v>3</v>
      </c>
      <c r="B34" s="41">
        <f t="shared" si="41"/>
        <v>3</v>
      </c>
      <c r="C34" s="46">
        <f t="shared" si="42"/>
        <v>43859</v>
      </c>
      <c r="D34" s="53">
        <f t="shared" si="43"/>
        <v>43859</v>
      </c>
      <c r="E34" s="44">
        <f t="shared" si="68"/>
        <v>340.5</v>
      </c>
      <c r="F34" s="49">
        <f t="shared" si="69"/>
        <v>250.5</v>
      </c>
      <c r="G34" s="40">
        <f t="shared" si="1"/>
        <v>6</v>
      </c>
      <c r="H34" s="40">
        <f t="shared" si="30"/>
        <v>6</v>
      </c>
      <c r="I34" s="46">
        <f>IF(EOMONTH($I$6,0),I33+1,"")</f>
        <v>43890</v>
      </c>
      <c r="J34" s="53">
        <f t="shared" si="76"/>
        <v>43890</v>
      </c>
      <c r="K34" s="44">
        <f t="shared" si="72"/>
        <v>193.6</v>
      </c>
      <c r="L34" s="48">
        <f t="shared" si="73"/>
        <v>145.30000000000001</v>
      </c>
      <c r="M34" s="41">
        <f t="shared" si="4"/>
        <v>7</v>
      </c>
      <c r="N34" s="41">
        <f t="shared" si="31"/>
        <v>7</v>
      </c>
      <c r="O34" s="46">
        <f t="shared" si="77"/>
        <v>43919</v>
      </c>
      <c r="P34" s="53">
        <f t="shared" si="77"/>
        <v>43919</v>
      </c>
      <c r="Q34" s="44" t="str">
        <f t="shared" si="46"/>
        <v/>
      </c>
      <c r="R34" s="48" t="str">
        <f t="shared" si="47"/>
        <v/>
      </c>
      <c r="S34" s="41">
        <f t="shared" si="5"/>
        <v>3</v>
      </c>
      <c r="T34" s="41">
        <f t="shared" si="32"/>
        <v>3</v>
      </c>
      <c r="U34" s="46">
        <f t="shared" si="48"/>
        <v>43950</v>
      </c>
      <c r="V34" s="53">
        <f t="shared" si="49"/>
        <v>43950</v>
      </c>
      <c r="W34" s="44">
        <f>IF(OR(S34=0,S34=7),"",IF(T34=6,HLOOKUP(W$4,BLO_HUN_SCO,4,FALSE),IF(OR(S34=1,S34=2,S34=4,S34=5),HLOOKUP(W$4,BLO_HUN_SCO,2,FALSE),HLOOKUP(W$4,BLO_HUN_SCO,3,FALSE))))</f>
        <v>340.5</v>
      </c>
      <c r="X34" s="48">
        <f>IF(OR(S34=0,S34=7),"",IF(S34=6,HLOOKUP(X$4,HUN_BLO_SCO,4,FALSE),IF(OR(S34=1,S34=2,S34=4,S34=5),HLOOKUP(X$4,HUN_BLO_SCO,2,FALSE),HLOOKUP(X$4,HUN_BLO_SCO,3,FALSE))))</f>
        <v>250.5</v>
      </c>
      <c r="Y34" s="41">
        <f t="shared" si="8"/>
        <v>5</v>
      </c>
      <c r="Z34" s="41">
        <f t="shared" si="33"/>
        <v>5</v>
      </c>
      <c r="AA34" s="46">
        <f t="shared" si="50"/>
        <v>43980</v>
      </c>
      <c r="AB34" s="53">
        <f t="shared" si="51"/>
        <v>43980</v>
      </c>
      <c r="AC34" s="44">
        <f t="shared" si="80"/>
        <v>326.7</v>
      </c>
      <c r="AD34" s="48">
        <f t="shared" si="81"/>
        <v>246.8</v>
      </c>
      <c r="AE34" s="181">
        <f t="shared" si="11"/>
        <v>1</v>
      </c>
      <c r="AF34" s="181">
        <f t="shared" si="34"/>
        <v>1</v>
      </c>
      <c r="AG34" s="46">
        <f t="shared" si="52"/>
        <v>44011</v>
      </c>
      <c r="AH34" s="55">
        <f t="shared" si="53"/>
        <v>44011</v>
      </c>
      <c r="AI34" s="44">
        <f t="shared" si="12"/>
        <v>326.7</v>
      </c>
      <c r="AJ34" s="48">
        <f t="shared" si="13"/>
        <v>246.8</v>
      </c>
      <c r="AK34" s="41">
        <f t="shared" si="14"/>
        <v>3</v>
      </c>
      <c r="AL34" s="41">
        <f t="shared" si="35"/>
        <v>3</v>
      </c>
      <c r="AM34" s="46">
        <f t="shared" si="54"/>
        <v>44041</v>
      </c>
      <c r="AN34" s="53">
        <f t="shared" si="55"/>
        <v>44041</v>
      </c>
      <c r="AO34" s="44">
        <f t="shared" si="66"/>
        <v>303.7</v>
      </c>
      <c r="AP34" s="48">
        <f t="shared" si="67"/>
        <v>227.4</v>
      </c>
      <c r="AQ34" s="40">
        <f t="shared" si="15"/>
        <v>6</v>
      </c>
      <c r="AR34" s="40">
        <f t="shared" si="36"/>
        <v>6</v>
      </c>
      <c r="AS34" s="46">
        <f t="shared" si="56"/>
        <v>44072</v>
      </c>
      <c r="AT34" s="53">
        <f t="shared" si="57"/>
        <v>44072</v>
      </c>
      <c r="AU34" s="44">
        <f t="shared" si="16"/>
        <v>193.6</v>
      </c>
      <c r="AV34" s="48">
        <f t="shared" si="17"/>
        <v>145.30000000000001</v>
      </c>
      <c r="AW34" s="40">
        <f t="shared" si="18"/>
        <v>2</v>
      </c>
      <c r="AX34" s="40">
        <f t="shared" si="37"/>
        <v>2</v>
      </c>
      <c r="AY34" s="46">
        <f t="shared" si="58"/>
        <v>44103</v>
      </c>
      <c r="AZ34" s="53">
        <f t="shared" si="59"/>
        <v>44103</v>
      </c>
      <c r="BA34" s="44">
        <f t="shared" si="19"/>
        <v>326.7</v>
      </c>
      <c r="BB34" s="48">
        <f t="shared" si="20"/>
        <v>246.8</v>
      </c>
      <c r="BC34" s="40">
        <f t="shared" si="21"/>
        <v>4</v>
      </c>
      <c r="BD34" s="40">
        <f t="shared" si="38"/>
        <v>4</v>
      </c>
      <c r="BE34" s="46">
        <f t="shared" si="60"/>
        <v>44133</v>
      </c>
      <c r="BF34" s="53">
        <f t="shared" si="61"/>
        <v>44133</v>
      </c>
      <c r="BG34" s="44">
        <f t="shared" si="74"/>
        <v>303.7</v>
      </c>
      <c r="BH34" s="48">
        <f t="shared" si="75"/>
        <v>227.4</v>
      </c>
      <c r="BI34" s="40">
        <f t="shared" si="24"/>
        <v>7</v>
      </c>
      <c r="BJ34" s="40">
        <f t="shared" si="39"/>
        <v>7</v>
      </c>
      <c r="BK34" s="46">
        <f t="shared" si="62"/>
        <v>44164</v>
      </c>
      <c r="BL34" s="53">
        <f t="shared" si="63"/>
        <v>44164</v>
      </c>
      <c r="BM34" s="44" t="str">
        <f t="shared" si="25"/>
        <v/>
      </c>
      <c r="BN34" s="48" t="str">
        <f t="shared" si="26"/>
        <v/>
      </c>
      <c r="BO34" s="40">
        <f t="shared" si="27"/>
        <v>2</v>
      </c>
      <c r="BP34" s="40">
        <f t="shared" si="40"/>
        <v>2</v>
      </c>
      <c r="BQ34" s="46">
        <f t="shared" si="64"/>
        <v>44194</v>
      </c>
      <c r="BR34" s="53">
        <f t="shared" si="65"/>
        <v>44194</v>
      </c>
      <c r="BS34" s="44">
        <f t="shared" si="78"/>
        <v>303.7</v>
      </c>
      <c r="BT34" s="48">
        <f t="shared" si="79"/>
        <v>227.4</v>
      </c>
    </row>
    <row r="35" spans="1:72" s="40" customFormat="1" ht="13.95" customHeight="1" x14ac:dyDescent="0.25">
      <c r="A35" s="40">
        <f t="shared" si="0"/>
        <v>4</v>
      </c>
      <c r="B35" s="41">
        <f t="shared" si="41"/>
        <v>4</v>
      </c>
      <c r="C35" s="46">
        <f t="shared" si="42"/>
        <v>43860</v>
      </c>
      <c r="D35" s="53">
        <f t="shared" si="43"/>
        <v>43860</v>
      </c>
      <c r="E35" s="44">
        <f t="shared" si="68"/>
        <v>326.7</v>
      </c>
      <c r="F35" s="49">
        <f t="shared" si="69"/>
        <v>246.8</v>
      </c>
      <c r="I35" s="56"/>
      <c r="J35" s="57"/>
      <c r="K35" s="44"/>
      <c r="L35" s="44"/>
      <c r="M35" s="41">
        <f t="shared" si="4"/>
        <v>1</v>
      </c>
      <c r="N35" s="41">
        <f t="shared" si="31"/>
        <v>1</v>
      </c>
      <c r="O35" s="46">
        <f t="shared" si="77"/>
        <v>43920</v>
      </c>
      <c r="P35" s="53">
        <f t="shared" si="77"/>
        <v>43920</v>
      </c>
      <c r="Q35" s="44">
        <f t="shared" si="46"/>
        <v>326.7</v>
      </c>
      <c r="R35" s="48">
        <f t="shared" si="47"/>
        <v>250.5</v>
      </c>
      <c r="S35" s="41">
        <f t="shared" si="5"/>
        <v>4</v>
      </c>
      <c r="T35" s="41">
        <f t="shared" si="32"/>
        <v>4</v>
      </c>
      <c r="U35" s="46">
        <f t="shared" si="48"/>
        <v>43951</v>
      </c>
      <c r="V35" s="53">
        <f t="shared" si="49"/>
        <v>43951</v>
      </c>
      <c r="W35" s="44">
        <f>IF(OR(S35=0,S35=7),"",IF(T35=6,HLOOKUP(W$4,BLO_HUN_SCO,4,FALSE),IF(OR(S35=1,S35=2,S35=4,S35=5),HLOOKUP(W$4,BLO_HUN_SCO,2,FALSE),HLOOKUP(W$4,BLO_HUN_SCO,3,FALSE))))</f>
        <v>326.7</v>
      </c>
      <c r="X35" s="48">
        <f>IF(OR(S35=0,S35=7),"",IF(S35=6,HLOOKUP(X$4,HUN_BLO_SCO,4,FALSE),IF(OR(S35=1,S35=2,S35=4,S35=5),HLOOKUP(X$4,HUN_BLO_SCO,2,FALSE),HLOOKUP(X$4,HUN_BLO_SCO,3,FALSE))))</f>
        <v>246.8</v>
      </c>
      <c r="Y35" s="41">
        <f t="shared" si="8"/>
        <v>6</v>
      </c>
      <c r="Z35" s="41">
        <f t="shared" si="33"/>
        <v>6</v>
      </c>
      <c r="AA35" s="46">
        <f t="shared" si="50"/>
        <v>43981</v>
      </c>
      <c r="AB35" s="53">
        <f t="shared" si="51"/>
        <v>43981</v>
      </c>
      <c r="AC35" s="44">
        <f t="shared" si="80"/>
        <v>193.6</v>
      </c>
      <c r="AD35" s="48">
        <f t="shared" si="81"/>
        <v>145.30000000000001</v>
      </c>
      <c r="AE35" s="181">
        <f t="shared" si="11"/>
        <v>2</v>
      </c>
      <c r="AF35" s="181">
        <f t="shared" si="34"/>
        <v>2</v>
      </c>
      <c r="AG35" s="46">
        <f t="shared" si="52"/>
        <v>44012</v>
      </c>
      <c r="AH35" s="55">
        <f t="shared" si="53"/>
        <v>44012</v>
      </c>
      <c r="AI35" s="44">
        <f t="shared" si="12"/>
        <v>326.7</v>
      </c>
      <c r="AJ35" s="48">
        <f t="shared" si="13"/>
        <v>246.8</v>
      </c>
      <c r="AK35" s="41">
        <f t="shared" si="14"/>
        <v>4</v>
      </c>
      <c r="AL35" s="41">
        <f t="shared" si="35"/>
        <v>4</v>
      </c>
      <c r="AM35" s="46">
        <f t="shared" si="54"/>
        <v>44042</v>
      </c>
      <c r="AN35" s="53">
        <f t="shared" si="55"/>
        <v>44042</v>
      </c>
      <c r="AO35" s="44">
        <f t="shared" si="66"/>
        <v>303.7</v>
      </c>
      <c r="AP35" s="48">
        <f t="shared" si="67"/>
        <v>227.4</v>
      </c>
      <c r="AQ35" s="40">
        <f t="shared" si="15"/>
        <v>7</v>
      </c>
      <c r="AR35" s="40">
        <f t="shared" si="36"/>
        <v>7</v>
      </c>
      <c r="AS35" s="46">
        <f t="shared" si="56"/>
        <v>44073</v>
      </c>
      <c r="AT35" s="53">
        <f t="shared" si="57"/>
        <v>44073</v>
      </c>
      <c r="AU35" s="44" t="str">
        <f t="shared" si="16"/>
        <v/>
      </c>
      <c r="AV35" s="48" t="str">
        <f t="shared" si="17"/>
        <v/>
      </c>
      <c r="AW35" s="40">
        <f t="shared" si="18"/>
        <v>3</v>
      </c>
      <c r="AX35" s="40">
        <f t="shared" si="37"/>
        <v>3</v>
      </c>
      <c r="AY35" s="46">
        <f t="shared" si="58"/>
        <v>44104</v>
      </c>
      <c r="AZ35" s="53">
        <f t="shared" si="59"/>
        <v>44104</v>
      </c>
      <c r="BA35" s="44">
        <f t="shared" si="19"/>
        <v>340.5</v>
      </c>
      <c r="BB35" s="48">
        <f t="shared" si="20"/>
        <v>250.5</v>
      </c>
      <c r="BC35" s="40">
        <f t="shared" si="21"/>
        <v>5</v>
      </c>
      <c r="BD35" s="40">
        <f t="shared" si="38"/>
        <v>5</v>
      </c>
      <c r="BE35" s="46">
        <f t="shared" si="60"/>
        <v>44134</v>
      </c>
      <c r="BF35" s="53">
        <f t="shared" si="61"/>
        <v>44134</v>
      </c>
      <c r="BG35" s="44">
        <f t="shared" si="74"/>
        <v>303.7</v>
      </c>
      <c r="BH35" s="48">
        <f t="shared" si="75"/>
        <v>227.4</v>
      </c>
      <c r="BI35" s="40">
        <f t="shared" si="24"/>
        <v>1</v>
      </c>
      <c r="BJ35" s="40">
        <f t="shared" si="39"/>
        <v>1</v>
      </c>
      <c r="BK35" s="46">
        <f t="shared" si="62"/>
        <v>44165</v>
      </c>
      <c r="BL35" s="53">
        <f t="shared" si="63"/>
        <v>44165</v>
      </c>
      <c r="BM35" s="44">
        <f t="shared" si="25"/>
        <v>326.7</v>
      </c>
      <c r="BN35" s="48">
        <f t="shared" si="26"/>
        <v>246.8</v>
      </c>
      <c r="BO35" s="40">
        <f t="shared" si="27"/>
        <v>3</v>
      </c>
      <c r="BP35" s="40">
        <f t="shared" si="40"/>
        <v>3</v>
      </c>
      <c r="BQ35" s="46">
        <f t="shared" si="64"/>
        <v>44195</v>
      </c>
      <c r="BR35" s="53">
        <f t="shared" si="65"/>
        <v>44195</v>
      </c>
      <c r="BS35" s="44">
        <f t="shared" si="78"/>
        <v>303.7</v>
      </c>
      <c r="BT35" s="48">
        <f t="shared" si="79"/>
        <v>227.4</v>
      </c>
    </row>
    <row r="36" spans="1:72" s="40" customFormat="1" ht="13.95" customHeight="1" thickBot="1" x14ac:dyDescent="0.3">
      <c r="A36" s="40">
        <f t="shared" si="0"/>
        <v>5</v>
      </c>
      <c r="B36" s="41">
        <f t="shared" si="41"/>
        <v>5</v>
      </c>
      <c r="C36" s="58">
        <f t="shared" si="42"/>
        <v>43861</v>
      </c>
      <c r="D36" s="59">
        <f t="shared" si="43"/>
        <v>43861</v>
      </c>
      <c r="E36" s="60">
        <f t="shared" si="68"/>
        <v>326.7</v>
      </c>
      <c r="F36" s="61">
        <f t="shared" si="69"/>
        <v>246.8</v>
      </c>
      <c r="I36" s="62"/>
      <c r="J36" s="63"/>
      <c r="K36" s="60"/>
      <c r="L36" s="60"/>
      <c r="M36" s="41">
        <f t="shared" si="4"/>
        <v>2</v>
      </c>
      <c r="N36" s="41">
        <f t="shared" si="31"/>
        <v>2</v>
      </c>
      <c r="O36" s="46">
        <f t="shared" si="77"/>
        <v>43921</v>
      </c>
      <c r="P36" s="53">
        <f t="shared" si="77"/>
        <v>43921</v>
      </c>
      <c r="Q36" s="44">
        <f t="shared" si="46"/>
        <v>326.7</v>
      </c>
      <c r="R36" s="48">
        <f t="shared" si="47"/>
        <v>250.5</v>
      </c>
      <c r="S36" s="45"/>
      <c r="T36" s="41"/>
      <c r="U36" s="64"/>
      <c r="V36" s="63"/>
      <c r="W36" s="44"/>
      <c r="X36" s="48"/>
      <c r="Y36" s="41">
        <f t="shared" si="8"/>
        <v>7</v>
      </c>
      <c r="Z36" s="41">
        <f t="shared" si="33"/>
        <v>7</v>
      </c>
      <c r="AA36" s="46">
        <f t="shared" si="50"/>
        <v>43982</v>
      </c>
      <c r="AB36" s="53">
        <f t="shared" si="51"/>
        <v>43982</v>
      </c>
      <c r="AC36" s="44" t="str">
        <f t="shared" si="80"/>
        <v/>
      </c>
      <c r="AD36" s="48" t="str">
        <f t="shared" si="81"/>
        <v/>
      </c>
      <c r="AE36" s="41"/>
      <c r="AF36" s="41"/>
      <c r="AG36" s="65"/>
      <c r="AH36" s="66"/>
      <c r="AI36" s="60"/>
      <c r="AJ36" s="60"/>
      <c r="AK36" s="41">
        <f t="shared" si="14"/>
        <v>5</v>
      </c>
      <c r="AL36" s="41">
        <f t="shared" si="35"/>
        <v>5</v>
      </c>
      <c r="AM36" s="46">
        <f t="shared" si="54"/>
        <v>44043</v>
      </c>
      <c r="AN36" s="53">
        <f t="shared" si="55"/>
        <v>44043</v>
      </c>
      <c r="AO36" s="44">
        <f t="shared" si="66"/>
        <v>303.7</v>
      </c>
      <c r="AP36" s="48">
        <f t="shared" si="67"/>
        <v>227.4</v>
      </c>
      <c r="AQ36" s="40">
        <f t="shared" si="15"/>
        <v>1</v>
      </c>
      <c r="AR36" s="40">
        <f t="shared" si="36"/>
        <v>1</v>
      </c>
      <c r="AS36" s="46">
        <f t="shared" si="56"/>
        <v>44074</v>
      </c>
      <c r="AT36" s="53">
        <f t="shared" si="57"/>
        <v>44074</v>
      </c>
      <c r="AU36" s="44">
        <f t="shared" si="16"/>
        <v>303.7</v>
      </c>
      <c r="AV36" s="48">
        <f t="shared" si="17"/>
        <v>227.4</v>
      </c>
      <c r="AY36" s="46"/>
      <c r="AZ36" s="59"/>
      <c r="BA36" s="44"/>
      <c r="BB36" s="48"/>
      <c r="BC36" s="40">
        <f t="shared" si="21"/>
        <v>6</v>
      </c>
      <c r="BD36" s="40">
        <f t="shared" si="38"/>
        <v>6</v>
      </c>
      <c r="BE36" s="46">
        <f t="shared" si="60"/>
        <v>44135</v>
      </c>
      <c r="BF36" s="53">
        <f t="shared" si="61"/>
        <v>44135</v>
      </c>
      <c r="BG36" s="44">
        <f t="shared" si="74"/>
        <v>193.6</v>
      </c>
      <c r="BH36" s="48">
        <f t="shared" si="75"/>
        <v>145.30000000000001</v>
      </c>
      <c r="BK36" s="58"/>
      <c r="BL36" s="59"/>
      <c r="BM36" s="60"/>
      <c r="BN36" s="60"/>
      <c r="BO36" s="40">
        <f t="shared" si="27"/>
        <v>4</v>
      </c>
      <c r="BP36" s="40">
        <f t="shared" si="40"/>
        <v>4</v>
      </c>
      <c r="BQ36" s="58">
        <f t="shared" si="64"/>
        <v>44196</v>
      </c>
      <c r="BR36" s="59">
        <f t="shared" si="65"/>
        <v>44196</v>
      </c>
      <c r="BS36" s="60">
        <f t="shared" si="78"/>
        <v>303.7</v>
      </c>
      <c r="BT36" s="67">
        <f t="shared" si="79"/>
        <v>227.4</v>
      </c>
    </row>
    <row r="37" spans="1:72" s="68" customFormat="1" ht="13.95" customHeight="1" x14ac:dyDescent="0.25">
      <c r="C37" s="69" t="s">
        <v>4</v>
      </c>
      <c r="D37" s="70"/>
      <c r="E37" s="71">
        <f>SUM(E6:E36)</f>
        <v>7970.9999999999982</v>
      </c>
      <c r="F37" s="72">
        <f>SUM(F6:F36)</f>
        <v>5986.800000000002</v>
      </c>
      <c r="G37" s="73"/>
      <c r="H37" s="71"/>
      <c r="I37" s="69" t="s">
        <v>4</v>
      </c>
      <c r="J37" s="70"/>
      <c r="K37" s="71">
        <f>SUM(K6:K36)</f>
        <v>7299.5999999999985</v>
      </c>
      <c r="L37" s="72">
        <f>SUM(L6:L36)</f>
        <v>5475.8999999999987</v>
      </c>
      <c r="M37" s="73"/>
      <c r="N37" s="73"/>
      <c r="O37" s="74" t="s">
        <v>4</v>
      </c>
      <c r="P37" s="70"/>
      <c r="Q37" s="71">
        <f>SUM(Q6:Q36)</f>
        <v>8016.9999999999982</v>
      </c>
      <c r="R37" s="72">
        <f>SUM(R6:R36)</f>
        <v>6509.3</v>
      </c>
      <c r="S37" s="73"/>
      <c r="T37" s="73"/>
      <c r="U37" s="69" t="s">
        <v>4</v>
      </c>
      <c r="V37" s="70"/>
      <c r="W37" s="71">
        <f>SUM(W6:W36)</f>
        <v>7142.7999999999984</v>
      </c>
      <c r="X37" s="72">
        <f>SUM(X6:X36)</f>
        <v>5353.7000000000016</v>
      </c>
      <c r="Y37" s="73"/>
      <c r="Z37" s="73"/>
      <c r="AA37" s="74"/>
      <c r="AB37" s="70"/>
      <c r="AC37" s="71">
        <f>SUM(AC6:AC36)</f>
        <v>6880.7999999999993</v>
      </c>
      <c r="AD37" s="72">
        <f>SUM(AD6:AD36)</f>
        <v>5164.300000000002</v>
      </c>
      <c r="AE37" s="73"/>
      <c r="AF37" s="73"/>
      <c r="AG37" s="69" t="s">
        <v>4</v>
      </c>
      <c r="AH37" s="70"/>
      <c r="AI37" s="71">
        <f>SUM(AI6:AI36)</f>
        <v>7690.2999999999984</v>
      </c>
      <c r="AJ37" s="72">
        <f>SUM(AJ6:AJ36)</f>
        <v>5778.800000000002</v>
      </c>
      <c r="AK37" s="73"/>
      <c r="AL37" s="73"/>
      <c r="AM37" s="74" t="s">
        <v>4</v>
      </c>
      <c r="AN37" s="70"/>
      <c r="AO37" s="71">
        <f>SUM(AO6:AO36)</f>
        <v>7538.5999999999976</v>
      </c>
      <c r="AP37" s="72">
        <f>SUM(AP6:AP36)</f>
        <v>5645.9</v>
      </c>
      <c r="AQ37" s="73"/>
      <c r="AR37" s="71"/>
      <c r="AS37" s="69" t="s">
        <v>4</v>
      </c>
      <c r="AT37" s="70"/>
      <c r="AU37" s="71">
        <f>SUM(AU6:AU36)</f>
        <v>7152.0999999999985</v>
      </c>
      <c r="AV37" s="72">
        <f>SUM(AV6:AV36)</f>
        <v>5356.5999999999995</v>
      </c>
      <c r="AW37" s="73"/>
      <c r="AX37" s="71"/>
      <c r="AY37" s="74" t="s">
        <v>4</v>
      </c>
      <c r="AZ37" s="70"/>
      <c r="BA37" s="71">
        <f>SUM(BA6:BA36)</f>
        <v>8030.7999999999984</v>
      </c>
      <c r="BB37" s="72">
        <f>SUM(BB6:BB36)</f>
        <v>6029.300000000002</v>
      </c>
      <c r="BC37" s="73"/>
      <c r="BD37" s="71"/>
      <c r="BE37" s="74" t="s">
        <v>4</v>
      </c>
      <c r="BF37" s="70"/>
      <c r="BG37" s="71">
        <f>SUM(BG6:BG36)</f>
        <v>7952.9999999999982</v>
      </c>
      <c r="BH37" s="72">
        <f>SUM(BH6:BH36)</f>
        <v>5969.4999999999991</v>
      </c>
      <c r="BI37" s="73"/>
      <c r="BJ37" s="71"/>
      <c r="BK37" s="74" t="s">
        <v>4</v>
      </c>
      <c r="BL37" s="70"/>
      <c r="BM37" s="71">
        <f>SUM(BM6:BM36)</f>
        <v>7349.7999999999984</v>
      </c>
      <c r="BN37" s="72">
        <f>SUM(BN6:BN36)</f>
        <v>5528.300000000002</v>
      </c>
      <c r="BO37" s="73"/>
      <c r="BP37" s="134"/>
      <c r="BQ37" s="74" t="s">
        <v>4</v>
      </c>
      <c r="BR37" s="70"/>
      <c r="BS37" s="71">
        <f>SUM(BS6:BS36)</f>
        <v>7625.5999999999976</v>
      </c>
      <c r="BT37" s="72">
        <f>SUM(BT6:BT36)</f>
        <v>5721.3999999999987</v>
      </c>
    </row>
    <row r="38" spans="1:72" s="75" customFormat="1" ht="13.95" customHeight="1" thickBot="1" x14ac:dyDescent="0.3">
      <c r="C38" s="76" t="str">
        <f>"TOTAL"&amp;" "&amp;UPPER(TEXT(D3,"mmmm"))</f>
        <v>TOTAL JANVIER</v>
      </c>
      <c r="D38" s="77"/>
      <c r="E38" s="78"/>
      <c r="F38" s="79">
        <f>F37+E37</f>
        <v>13957.8</v>
      </c>
      <c r="G38" s="80"/>
      <c r="H38" s="77"/>
      <c r="I38" s="76" t="str">
        <f>"TOTAL"&amp;" "&amp;UPPER(TEXT(J3,"mmmm"))</f>
        <v>TOTAL FÉVRIER</v>
      </c>
      <c r="J38" s="77"/>
      <c r="K38" s="78"/>
      <c r="L38" s="81">
        <f>K37+L37</f>
        <v>12775.499999999996</v>
      </c>
      <c r="M38" s="82"/>
      <c r="N38" s="82"/>
      <c r="O38" s="76" t="str">
        <f>"TOTAL"&amp;" "&amp;UPPER(TEXT(P3,"mmmm"))</f>
        <v>TOTAL MARS</v>
      </c>
      <c r="P38" s="77"/>
      <c r="Q38" s="78"/>
      <c r="R38" s="81">
        <f>Q37+R37</f>
        <v>14526.3</v>
      </c>
      <c r="S38" s="82"/>
      <c r="T38" s="82"/>
      <c r="U38" s="76" t="str">
        <f>"TOTAL"&amp;" "&amp;UPPER(TEXT(V3,"mmmm"))</f>
        <v>TOTAL AVRIL</v>
      </c>
      <c r="V38" s="77"/>
      <c r="W38" s="78"/>
      <c r="X38" s="81">
        <f>W37+X37</f>
        <v>12496.5</v>
      </c>
      <c r="Y38" s="82"/>
      <c r="Z38" s="82"/>
      <c r="AA38" s="83" t="str">
        <f>"TOTAL"&amp;" "&amp;UPPER(TEXT(AB3,"mmmm"))</f>
        <v>TOTAL MAI</v>
      </c>
      <c r="AB38" s="77"/>
      <c r="AC38" s="78"/>
      <c r="AD38" s="81">
        <f>AC37+AD37</f>
        <v>12045.100000000002</v>
      </c>
      <c r="AE38" s="82"/>
      <c r="AF38" s="82"/>
      <c r="AG38" s="83" t="str">
        <f>"TOTAL"&amp;" "&amp;UPPER(TEXT(AH3,"mmmm"))</f>
        <v>TOTAL JUIN</v>
      </c>
      <c r="AH38" s="77"/>
      <c r="AI38" s="78"/>
      <c r="AJ38" s="81">
        <f>AI37+AJ37</f>
        <v>13469.1</v>
      </c>
      <c r="AK38" s="82"/>
      <c r="AL38" s="82"/>
      <c r="AM38" s="83" t="str">
        <f>"TOTAL"&amp;" "&amp;UPPER(TEXT(AN3,"mmmm"))</f>
        <v>TOTAL JUILLET</v>
      </c>
      <c r="AN38" s="77"/>
      <c r="AO38" s="78"/>
      <c r="AP38" s="81">
        <f>AO37+AP37</f>
        <v>13184.499999999996</v>
      </c>
      <c r="AQ38" s="82"/>
      <c r="AR38" s="78"/>
      <c r="AS38" s="83" t="str">
        <f>"TOTAL"&amp;" "&amp;UPPER(TEXT(AT3,"mmmm"))</f>
        <v>TOTAL AOÛT</v>
      </c>
      <c r="AT38" s="77"/>
      <c r="AU38" s="78"/>
      <c r="AV38" s="81">
        <f>AU37+AV37</f>
        <v>12508.699999999997</v>
      </c>
      <c r="AW38" s="82"/>
      <c r="AX38" s="78"/>
      <c r="AY38" s="83" t="str">
        <f>"TOTAL"&amp;" "&amp;UPPER(TEXT(AZ3,"mmmm"))</f>
        <v>TOTAL SEPTEMBRE</v>
      </c>
      <c r="AZ38" s="77"/>
      <c r="BA38" s="78"/>
      <c r="BB38" s="81">
        <f>BA37+BB37</f>
        <v>14060.1</v>
      </c>
      <c r="BC38" s="82"/>
      <c r="BD38" s="78"/>
      <c r="BE38" s="83" t="str">
        <f>"TOTAL"&amp;" "&amp;UPPER(TEXT(BF3,"mmmm"))</f>
        <v>TOTAL OCTOBRE</v>
      </c>
      <c r="BF38" s="77"/>
      <c r="BG38" s="78"/>
      <c r="BH38" s="81">
        <f>BG37+BH37</f>
        <v>13922.499999999996</v>
      </c>
      <c r="BI38" s="82"/>
      <c r="BJ38" s="78"/>
      <c r="BK38" s="83" t="str">
        <f>"TOTAL"&amp;" "&amp;UPPER(TEXT(BL3,"mmmm"))</f>
        <v>TOTAL NOVEMBRE</v>
      </c>
      <c r="BL38" s="77"/>
      <c r="BM38" s="78"/>
      <c r="BN38" s="81">
        <f>BM37+BN37</f>
        <v>12878.1</v>
      </c>
      <c r="BO38" s="82"/>
      <c r="BP38" s="78"/>
      <c r="BQ38" s="83" t="str">
        <f>"TOTAL"&amp;" "&amp;UPPER(TEXT(BR3,"mmmm"))</f>
        <v>TOTAL DÉCEMBRE</v>
      </c>
      <c r="BR38" s="77"/>
      <c r="BS38" s="78"/>
      <c r="BT38" s="81">
        <f>BS37+BT37</f>
        <v>13346.999999999996</v>
      </c>
    </row>
    <row r="39" spans="1:72" s="75" customFormat="1" ht="13.95" customHeight="1" x14ac:dyDescent="0.25">
      <c r="E39" s="84"/>
      <c r="G39" s="85"/>
      <c r="I39" s="190" t="s">
        <v>5</v>
      </c>
      <c r="J39" s="190"/>
      <c r="K39" s="190" t="s">
        <v>6</v>
      </c>
      <c r="L39" s="190" t="s">
        <v>4</v>
      </c>
      <c r="M39" s="86"/>
      <c r="N39" s="86"/>
      <c r="Q39" s="84"/>
      <c r="R39" s="84"/>
      <c r="S39" s="87"/>
      <c r="T39" s="87"/>
      <c r="W39" s="84"/>
      <c r="X39" s="84"/>
      <c r="Y39" s="87"/>
      <c r="Z39" s="87"/>
      <c r="AC39" s="84"/>
      <c r="AD39" s="84"/>
      <c r="AE39" s="87"/>
      <c r="AF39" s="87"/>
      <c r="AI39" s="84"/>
      <c r="AJ39" s="84"/>
      <c r="AK39" s="87"/>
      <c r="AL39" s="87"/>
      <c r="AO39" s="84"/>
      <c r="AP39" s="84"/>
      <c r="AQ39" s="87"/>
      <c r="AR39" s="84"/>
      <c r="AU39" s="84"/>
      <c r="AV39" s="84"/>
      <c r="AW39" s="87"/>
      <c r="AX39" s="84"/>
      <c r="BA39" s="84"/>
      <c r="BB39" s="84"/>
      <c r="BC39" s="87"/>
      <c r="BD39" s="84"/>
      <c r="BG39" s="84"/>
      <c r="BH39" s="84"/>
      <c r="BI39" s="87"/>
      <c r="BJ39" s="84"/>
      <c r="BM39" s="84"/>
      <c r="BN39" s="84"/>
      <c r="BO39" s="87"/>
      <c r="BP39" s="84"/>
      <c r="BS39" s="84"/>
      <c r="BT39" s="84"/>
    </row>
    <row r="40" spans="1:72" ht="13.95" customHeight="1" thickBot="1" x14ac:dyDescent="0.3">
      <c r="C40" s="88"/>
      <c r="D40" s="88"/>
      <c r="E40" s="1"/>
      <c r="I40" s="191"/>
      <c r="J40" s="191"/>
      <c r="K40" s="191"/>
      <c r="L40" s="190"/>
      <c r="M40" s="86"/>
      <c r="N40" s="86"/>
      <c r="P40" s="89"/>
      <c r="AT40" s="11"/>
    </row>
    <row r="41" spans="1:72" ht="13.95" customHeight="1" thickBot="1" x14ac:dyDescent="0.3">
      <c r="C41" s="90" t="str">
        <f>"Mois de Janvier"&amp;" "&amp;TEXT($C$1,"aaaa")</f>
        <v>Mois de Janvier 2020</v>
      </c>
      <c r="D41" s="91"/>
      <c r="E41" s="92"/>
      <c r="F41" s="91"/>
      <c r="G41" s="93"/>
      <c r="H41" s="91"/>
      <c r="I41" s="192">
        <f>F38</f>
        <v>13957.8</v>
      </c>
      <c r="J41" s="192"/>
      <c r="K41" s="94"/>
      <c r="L41" s="95">
        <f t="shared" ref="L41:L52" si="82">I41+K41</f>
        <v>13957.8</v>
      </c>
      <c r="M41" s="96"/>
      <c r="N41" s="96"/>
      <c r="O41" s="97"/>
      <c r="P41" s="97"/>
      <c r="Q41" s="97"/>
      <c r="R41" s="97"/>
      <c r="S41" s="96"/>
      <c r="T41" s="96"/>
      <c r="U41" s="98" t="s">
        <v>7</v>
      </c>
      <c r="V41" s="99"/>
      <c r="W41" s="99"/>
      <c r="X41" s="99"/>
      <c r="Y41" s="100"/>
      <c r="Z41" s="100"/>
      <c r="AA41" s="99"/>
      <c r="AB41" s="99"/>
      <c r="AC41" s="99"/>
      <c r="AD41" s="101"/>
      <c r="AE41" s="6"/>
      <c r="AF41" s="6"/>
      <c r="AT41" s="11"/>
      <c r="AU41" s="11"/>
      <c r="AV41" s="11"/>
      <c r="AX41" s="11"/>
    </row>
    <row r="42" spans="1:72" ht="13.95" customHeight="1" thickBot="1" x14ac:dyDescent="0.3">
      <c r="C42" s="102" t="str">
        <f>"Mois de Février"&amp;" "&amp;TEXT($C$1,"aaaa")</f>
        <v>Mois de Février 2020</v>
      </c>
      <c r="I42" s="193">
        <f>L38</f>
        <v>12775.499999999996</v>
      </c>
      <c r="J42" s="193"/>
      <c r="K42" s="103"/>
      <c r="L42" s="104">
        <f t="shared" si="82"/>
        <v>12775.499999999996</v>
      </c>
      <c r="M42" s="96"/>
      <c r="N42" s="96"/>
      <c r="O42" s="88"/>
      <c r="P42" s="88"/>
      <c r="Q42" s="88"/>
      <c r="R42" s="97" t="s">
        <v>8</v>
      </c>
      <c r="S42" s="105"/>
      <c r="T42" s="105"/>
      <c r="U42" s="197"/>
      <c r="V42" s="198"/>
      <c r="W42" s="186" t="s">
        <v>9</v>
      </c>
      <c r="X42" s="107"/>
      <c r="Y42" s="108"/>
      <c r="Z42" s="108"/>
      <c r="AA42" s="186" t="s">
        <v>10</v>
      </c>
      <c r="AB42" s="107"/>
      <c r="AC42" s="106" t="s">
        <v>11</v>
      </c>
      <c r="AD42" s="107"/>
      <c r="AY42" s="10"/>
      <c r="BS42" s="194"/>
      <c r="BT42" s="194"/>
    </row>
    <row r="43" spans="1:72" ht="13.95" customHeight="1" x14ac:dyDescent="0.25">
      <c r="C43" s="102" t="str">
        <f>"Mois de Mars"&amp;" "&amp;TEXT($C$1,"aaaa")</f>
        <v>Mois de Mars 2020</v>
      </c>
      <c r="I43" s="193">
        <f>R38</f>
        <v>14526.3</v>
      </c>
      <c r="J43" s="193"/>
      <c r="K43" s="103"/>
      <c r="L43" s="104">
        <f t="shared" si="82"/>
        <v>14526.3</v>
      </c>
      <c r="M43" s="96"/>
      <c r="N43" s="96"/>
      <c r="O43" s="110"/>
      <c r="P43" s="111"/>
      <c r="Q43" s="111"/>
      <c r="R43" s="112"/>
      <c r="S43" s="113"/>
      <c r="T43" s="113"/>
      <c r="U43" s="114" t="s">
        <v>12</v>
      </c>
      <c r="V43" s="115"/>
      <c r="W43" s="116">
        <v>326.7</v>
      </c>
      <c r="X43" s="117"/>
      <c r="Y43" s="7"/>
      <c r="Z43" s="7"/>
      <c r="AA43" s="116">
        <v>246.8</v>
      </c>
      <c r="AB43" s="117"/>
      <c r="AC43" s="118">
        <v>573.5</v>
      </c>
      <c r="AD43" s="119"/>
      <c r="AE43" s="7"/>
      <c r="AF43" s="7"/>
      <c r="AH43" s="120"/>
      <c r="AI43" s="5"/>
      <c r="AJ43" s="5"/>
      <c r="AK43" s="6"/>
      <c r="AL43" s="6"/>
      <c r="AQ43" s="6"/>
      <c r="AW43" s="6"/>
      <c r="BC43" s="6"/>
      <c r="BI43" s="6"/>
      <c r="BO43" s="6"/>
    </row>
    <row r="44" spans="1:72" ht="13.95" customHeight="1" x14ac:dyDescent="0.25">
      <c r="C44" s="102" t="str">
        <f>"Mois d'Avril"&amp;" "&amp;TEXT($C$1,"aaaa")</f>
        <v>Mois d'Avril 2020</v>
      </c>
      <c r="I44" s="193">
        <f>X38</f>
        <v>12496.5</v>
      </c>
      <c r="J44" s="193"/>
      <c r="K44" s="103"/>
      <c r="L44" s="104">
        <f t="shared" si="82"/>
        <v>12496.5</v>
      </c>
      <c r="M44" s="96"/>
      <c r="N44" s="96"/>
      <c r="O44" s="110"/>
      <c r="P44" s="111"/>
      <c r="Q44" s="111"/>
      <c r="R44" s="112"/>
      <c r="S44" s="113"/>
      <c r="T44" s="113"/>
      <c r="U44" s="102" t="s">
        <v>13</v>
      </c>
      <c r="V44" s="10"/>
      <c r="W44" s="121">
        <v>340.5</v>
      </c>
      <c r="X44" s="117"/>
      <c r="Y44" s="7"/>
      <c r="Z44" s="7"/>
      <c r="AA44" s="121">
        <v>250.5</v>
      </c>
      <c r="AB44" s="117"/>
      <c r="AC44" s="118">
        <v>591</v>
      </c>
      <c r="AD44" s="119"/>
      <c r="AE44" s="7"/>
      <c r="AF44" s="7"/>
      <c r="AI44" s="122"/>
    </row>
    <row r="45" spans="1:72" ht="13.95" customHeight="1" thickBot="1" x14ac:dyDescent="0.3">
      <c r="C45" s="102" t="str">
        <f>"Mois de Mai"&amp;" "&amp;TEXT($C$1,"aaaa")</f>
        <v>Mois de Mai 2020</v>
      </c>
      <c r="I45" s="193">
        <f>AD38</f>
        <v>12045.100000000002</v>
      </c>
      <c r="J45" s="193"/>
      <c r="K45" s="103"/>
      <c r="L45" s="104">
        <f t="shared" si="82"/>
        <v>12045.100000000002</v>
      </c>
      <c r="M45" s="96"/>
      <c r="N45" s="96"/>
      <c r="O45" s="110"/>
      <c r="P45" s="110"/>
      <c r="Q45" s="110"/>
      <c r="R45" s="112"/>
      <c r="S45" s="113"/>
      <c r="T45" s="113"/>
      <c r="U45" s="123" t="s">
        <v>14</v>
      </c>
      <c r="V45" s="124"/>
      <c r="W45" s="125">
        <v>193.6</v>
      </c>
      <c r="X45" s="126"/>
      <c r="Y45" s="127"/>
      <c r="Z45" s="127"/>
      <c r="AA45" s="125">
        <v>145.30000000000001</v>
      </c>
      <c r="AB45" s="126"/>
      <c r="AC45" s="128">
        <v>338.9</v>
      </c>
      <c r="AD45" s="129"/>
      <c r="AE45" s="7"/>
      <c r="AF45" s="7"/>
      <c r="AI45" s="122"/>
      <c r="AJ45" s="109"/>
      <c r="AK45" s="7"/>
      <c r="AL45" s="7"/>
      <c r="AQ45" s="7"/>
      <c r="AW45" s="7"/>
      <c r="BC45" s="7"/>
      <c r="BI45" s="7"/>
      <c r="BO45" s="7"/>
    </row>
    <row r="46" spans="1:72" ht="13.95" customHeight="1" thickBot="1" x14ac:dyDescent="0.3">
      <c r="C46" s="102" t="str">
        <f>"Mois de Juin"&amp;" "&amp;TEXT($C$1,"aaaa")</f>
        <v>Mois de Juin 2020</v>
      </c>
      <c r="I46" s="193">
        <f>AJ38</f>
        <v>13469.1</v>
      </c>
      <c r="J46" s="193"/>
      <c r="K46" s="103"/>
      <c r="L46" s="104">
        <f t="shared" si="82"/>
        <v>13469.1</v>
      </c>
      <c r="M46" s="96"/>
      <c r="N46" s="96"/>
      <c r="R46" s="97" t="s">
        <v>15</v>
      </c>
      <c r="S46" s="105"/>
      <c r="T46" s="105"/>
      <c r="U46" s="195"/>
      <c r="V46" s="196"/>
      <c r="W46" s="187" t="s">
        <v>9</v>
      </c>
      <c r="X46" s="131"/>
      <c r="Y46" s="132"/>
      <c r="Z46" s="132"/>
      <c r="AA46" s="188" t="s">
        <v>10</v>
      </c>
      <c r="AB46" s="133"/>
      <c r="AC46" s="130" t="s">
        <v>11</v>
      </c>
      <c r="AD46" s="131"/>
      <c r="AE46" s="183"/>
      <c r="AF46" s="7"/>
    </row>
    <row r="47" spans="1:72" ht="13.95" customHeight="1" x14ac:dyDescent="0.25">
      <c r="C47" s="102" t="str">
        <f>"Mois de Juillet"&amp;" "&amp;TEXT($C$1,"aaaa")</f>
        <v>Mois de Juillet 2020</v>
      </c>
      <c r="I47" s="200">
        <f>AP38</f>
        <v>13184.499999999996</v>
      </c>
      <c r="J47" s="200"/>
      <c r="K47" s="103"/>
      <c r="L47" s="104">
        <f t="shared" si="82"/>
        <v>13184.499999999996</v>
      </c>
      <c r="M47" s="96"/>
      <c r="N47" s="96"/>
      <c r="U47" s="135" t="s">
        <v>16</v>
      </c>
      <c r="V47" s="136"/>
      <c r="W47" s="137">
        <v>303.7</v>
      </c>
      <c r="X47" s="138"/>
      <c r="Y47" s="139"/>
      <c r="Z47" s="139"/>
      <c r="AA47" s="137">
        <v>227.4</v>
      </c>
      <c r="AB47" s="138"/>
      <c r="AC47" s="140">
        <v>531.1</v>
      </c>
      <c r="AD47" s="141"/>
      <c r="AE47" s="183"/>
      <c r="AF47" s="142"/>
    </row>
    <row r="48" spans="1:72" ht="13.95" customHeight="1" thickBot="1" x14ac:dyDescent="0.3">
      <c r="C48" s="102" t="str">
        <f>"Mois d'Août"&amp;" "&amp;TEXT($C$1,"aaaa")</f>
        <v>Mois d'Août 2020</v>
      </c>
      <c r="I48" s="200">
        <f>AV38</f>
        <v>12508.699999999997</v>
      </c>
      <c r="J48" s="200"/>
      <c r="K48" s="143"/>
      <c r="L48" s="104">
        <f t="shared" si="82"/>
        <v>12508.699999999997</v>
      </c>
      <c r="M48" s="96"/>
      <c r="N48" s="96"/>
      <c r="U48" s="144" t="s">
        <v>14</v>
      </c>
      <c r="V48" s="145"/>
      <c r="W48" s="146">
        <v>193.6</v>
      </c>
      <c r="X48" s="147"/>
      <c r="Y48" s="148"/>
      <c r="Z48" s="148"/>
      <c r="AA48" s="146">
        <v>145.30000000000001</v>
      </c>
      <c r="AB48" s="147"/>
      <c r="AC48" s="149">
        <v>338.9</v>
      </c>
      <c r="AD48" s="150"/>
      <c r="AE48" s="183"/>
      <c r="AF48" s="142"/>
    </row>
    <row r="49" spans="3:17" ht="13.95" customHeight="1" x14ac:dyDescent="0.25">
      <c r="C49" s="102" t="str">
        <f>"Mois de Septembre"&amp;" "&amp;TEXT($C$1,"aaaa")</f>
        <v>Mois de Septembre 2020</v>
      </c>
      <c r="E49" s="122"/>
      <c r="I49" s="200">
        <f>BB38</f>
        <v>14060.1</v>
      </c>
      <c r="J49" s="200"/>
      <c r="K49" s="103"/>
      <c r="L49" s="104">
        <f t="shared" si="82"/>
        <v>14060.1</v>
      </c>
      <c r="M49" s="96"/>
      <c r="N49" s="96"/>
    </row>
    <row r="50" spans="3:17" ht="13.95" customHeight="1" x14ac:dyDescent="0.25">
      <c r="C50" s="102" t="str">
        <f>"Mois d'Octobre"&amp;" "&amp;TEXT($C$1,"aaaa")</f>
        <v>Mois d'Octobre 2020</v>
      </c>
      <c r="E50" s="122"/>
      <c r="I50" s="200">
        <f>BH38</f>
        <v>13922.499999999996</v>
      </c>
      <c r="J50" s="200"/>
      <c r="K50" s="103"/>
      <c r="L50" s="104">
        <f t="shared" si="82"/>
        <v>13922.499999999996</v>
      </c>
      <c r="M50" s="96"/>
      <c r="N50" s="96"/>
    </row>
    <row r="51" spans="3:17" ht="13.95" customHeight="1" x14ac:dyDescent="0.25">
      <c r="C51" s="102" t="str">
        <f>"Mois de Novembre"&amp;" "&amp;TEXT($C$1,"aaaa")</f>
        <v>Mois de Novembre 2020</v>
      </c>
      <c r="E51" s="122"/>
      <c r="I51" s="200">
        <f>BN38</f>
        <v>12878.1</v>
      </c>
      <c r="J51" s="200"/>
      <c r="K51" s="103"/>
      <c r="L51" s="104">
        <f t="shared" si="82"/>
        <v>12878.1</v>
      </c>
      <c r="M51" s="96"/>
      <c r="N51" s="96"/>
    </row>
    <row r="52" spans="3:17" ht="13.95" customHeight="1" x14ac:dyDescent="0.25">
      <c r="C52" s="102" t="str">
        <f>"Mois de Décembre"&amp;" "&amp;TEXT($C$1,"aaaa")</f>
        <v>Mois de Décembre 2020</v>
      </c>
      <c r="E52" s="122"/>
      <c r="I52" s="200">
        <f>BT38</f>
        <v>13346.999999999996</v>
      </c>
      <c r="J52" s="200"/>
      <c r="K52" s="143"/>
      <c r="L52" s="104">
        <f t="shared" si="82"/>
        <v>13346.999999999996</v>
      </c>
      <c r="M52" s="96"/>
      <c r="N52" s="96"/>
    </row>
    <row r="53" spans="3:17" ht="13.95" customHeight="1" thickBot="1" x14ac:dyDescent="0.3">
      <c r="C53" s="151" t="str">
        <f>"Total anée"&amp;" "&amp;TEXT($C$1,"aaaa")&amp;" "&amp;LOWER($P$1)</f>
        <v>Total anée 2020 ligne 1</v>
      </c>
      <c r="D53" s="152"/>
      <c r="E53" s="153"/>
      <c r="F53" s="152"/>
      <c r="G53" s="154"/>
      <c r="H53" s="152"/>
      <c r="I53" s="199">
        <f>SUM(I41:I52)</f>
        <v>159171.20000000001</v>
      </c>
      <c r="J53" s="199"/>
      <c r="K53" s="155"/>
      <c r="L53" s="156">
        <f>SUM(L41:L52)</f>
        <v>159171.20000000001</v>
      </c>
      <c r="M53" s="157"/>
      <c r="N53" s="105"/>
      <c r="Q53" s="112"/>
    </row>
    <row r="54" spans="3:17" x14ac:dyDescent="0.25">
      <c r="Q54" s="112"/>
    </row>
    <row r="55" spans="3:17" x14ac:dyDescent="0.25">
      <c r="Q55" s="112"/>
    </row>
    <row r="56" spans="3:17" x14ac:dyDescent="0.25">
      <c r="Q56" s="112"/>
    </row>
    <row r="57" spans="3:17" x14ac:dyDescent="0.25">
      <c r="Q57" s="112"/>
    </row>
    <row r="58" spans="3:17" x14ac:dyDescent="0.25">
      <c r="Q58" s="112"/>
    </row>
    <row r="59" spans="3:17" x14ac:dyDescent="0.25">
      <c r="Q59" s="112"/>
    </row>
    <row r="61" spans="3:17" x14ac:dyDescent="0.25">
      <c r="Q61" s="68"/>
    </row>
    <row r="62" spans="3:17" x14ac:dyDescent="0.25">
      <c r="Q62" s="112"/>
    </row>
    <row r="65" spans="23:23" x14ac:dyDescent="0.25">
      <c r="W65" s="68"/>
    </row>
  </sheetData>
  <mergeCells count="19">
    <mergeCell ref="I53:J53"/>
    <mergeCell ref="I47:J47"/>
    <mergeCell ref="I48:J48"/>
    <mergeCell ref="I49:J49"/>
    <mergeCell ref="I50:J50"/>
    <mergeCell ref="I51:J51"/>
    <mergeCell ref="I52:J52"/>
    <mergeCell ref="BS42:BT42"/>
    <mergeCell ref="I43:J43"/>
    <mergeCell ref="I44:J44"/>
    <mergeCell ref="I45:J45"/>
    <mergeCell ref="I46:J46"/>
    <mergeCell ref="U46:V46"/>
    <mergeCell ref="U42:V42"/>
    <mergeCell ref="I39:J40"/>
    <mergeCell ref="K39:K40"/>
    <mergeCell ref="L39:L40"/>
    <mergeCell ref="I41:J41"/>
    <mergeCell ref="I42:J42"/>
  </mergeCells>
  <conditionalFormatting sqref="I34:J34">
    <cfRule type="expression" dxfId="71" priority="45" stopIfTrue="1">
      <formula>$I$34&lt;&gt;EOMONTH($I$6,0)</formula>
    </cfRule>
  </conditionalFormatting>
  <conditionalFormatting sqref="AS6:AV36 AM6:AP36 AY6:BB36 BE6:BH36 BK6:BN36 BQ6:BT36 I6:L36 O36:S36 AA6:AD36 U6:X36 AG6:AJ36 C6:F36 O6:R35">
    <cfRule type="expression" dxfId="70" priority="61">
      <formula>jours.semaine($C6)&gt;6</formula>
    </cfRule>
  </conditionalFormatting>
  <conditionalFormatting sqref="I6:L36">
    <cfRule type="expression" dxfId="69" priority="53">
      <formula>WEEKDAY($H6,1)&gt;5</formula>
    </cfRule>
  </conditionalFormatting>
  <conditionalFormatting sqref="U6:X36">
    <cfRule type="expression" dxfId="68" priority="54">
      <formula>WEEKDAY($T6,1)&gt;5</formula>
    </cfRule>
  </conditionalFormatting>
  <conditionalFormatting sqref="AG6:AJ36">
    <cfRule type="expression" dxfId="67" priority="55">
      <formula>WEEKDAY($AF6,1)&gt;5</formula>
    </cfRule>
  </conditionalFormatting>
  <conditionalFormatting sqref="BK6:BN36">
    <cfRule type="expression" dxfId="66" priority="59">
      <formula>WEEKDAY($BJ6,1)&gt;5</formula>
    </cfRule>
  </conditionalFormatting>
  <conditionalFormatting sqref="C6:F36">
    <cfRule type="expression" dxfId="65" priority="46">
      <formula>COUNTIF(INDIRECT("Zone_B_"&amp;TEXT($C$1,"aaaa")),$C6)&gt;0</formula>
    </cfRule>
    <cfRule type="expression" dxfId="64" priority="47">
      <formula>WEEKDAY($B6,1)&gt;5</formula>
    </cfRule>
  </conditionalFormatting>
  <conditionalFormatting sqref="O36:S36 O6:R35">
    <cfRule type="expression" dxfId="63" priority="48">
      <formula>COUNTIF(INDIRECT("Zone_B_"&amp;TEXT($C$1,"aaaa")),$O6)&gt;0</formula>
    </cfRule>
    <cfRule type="expression" dxfId="62" priority="49">
      <formula>WEEKDAY($N6,1)&gt;5</formula>
    </cfRule>
  </conditionalFormatting>
  <conditionalFormatting sqref="AA6:AD36">
    <cfRule type="expression" dxfId="61" priority="50">
      <formula>COUNTIF(INDIRECT("Zone_B_"&amp;TEXT($C$1,"aaaa")),$AA6)&gt;0</formula>
    </cfRule>
    <cfRule type="expression" dxfId="60" priority="51">
      <formula>WEEKDAY($Z6,1)&gt;5</formula>
    </cfRule>
  </conditionalFormatting>
  <conditionalFormatting sqref="AS6:AV36">
    <cfRule type="expression" dxfId="59" priority="44">
      <formula>COUNTIF(INDIRECT("Zone_B_"&amp;TEXT($C$1,"aaaa")),$AS6)&gt;0</formula>
    </cfRule>
    <cfRule type="expression" dxfId="58" priority="52">
      <formula>WEEKDAY($AR6,1)&gt;5</formula>
    </cfRule>
  </conditionalFormatting>
  <conditionalFormatting sqref="I6:L34">
    <cfRule type="expression" dxfId="57" priority="42">
      <formula>COUNTIF(INDIRECT("Zone_B_"&amp;TEXT($C$1,"aaaa")),$I6)&gt;0</formula>
    </cfRule>
  </conditionalFormatting>
  <conditionalFormatting sqref="X36 U6:X35">
    <cfRule type="expression" dxfId="56" priority="41">
      <formula>COUNTIF(INDIRECT("Zone_B_"&amp;TEXT($C$1,"aaaa")),$U6)&gt;0</formula>
    </cfRule>
  </conditionalFormatting>
  <conditionalFormatting sqref="AG6:AJ35">
    <cfRule type="expression" dxfId="55" priority="43">
      <formula>COUNTIF(INDIRECT("Zone_B_"&amp;TEXT($C$1,"aaaa")),$AG6)&gt;0</formula>
    </cfRule>
  </conditionalFormatting>
  <conditionalFormatting sqref="AM6:AP36">
    <cfRule type="expression" dxfId="54" priority="40">
      <formula>COUNTIF(INDIRECT("Zone_B_"&amp;TEXT($C$1,"aaaa")),$AM6)&gt;0</formula>
    </cfRule>
    <cfRule type="expression" dxfId="53" priority="56">
      <formula>WEEKDAY($AL6,1)&gt;5</formula>
    </cfRule>
  </conditionalFormatting>
  <conditionalFormatting sqref="AY6:BB36">
    <cfRule type="expression" dxfId="52" priority="39">
      <formula>COUNTIF(INDIRECT("Zone_B_"&amp;TEXT($C$1,"aaaa")),$AY6)&gt;0</formula>
    </cfRule>
    <cfRule type="expression" dxfId="51" priority="57">
      <formula>WEEKDAY($AX6,1)&gt;5</formula>
    </cfRule>
  </conditionalFormatting>
  <conditionalFormatting sqref="BE6:BH36">
    <cfRule type="expression" dxfId="50" priority="38">
      <formula>COUNTIF(INDIRECT("Zone_B_"&amp;TEXT($C$1,"aaaa")),$BE6)&gt;0</formula>
    </cfRule>
    <cfRule type="expression" dxfId="49" priority="58">
      <formula>WEEKDAY($BD6,1)&gt;5</formula>
    </cfRule>
  </conditionalFormatting>
  <conditionalFormatting sqref="BK6:BN35">
    <cfRule type="expression" dxfId="48" priority="36">
      <formula>COUNTIF(INDIRECT("Zone_B_"&amp;TEXT($C$1,"aaaa")),$BK6)&gt;0</formula>
    </cfRule>
  </conditionalFormatting>
  <conditionalFormatting sqref="BQ6:BT36">
    <cfRule type="expression" dxfId="47" priority="37">
      <formula>COUNTIF(INDIRECT("Zone_B_"&amp;TEXT($C$1,"aaaa")),$BQ6)&gt;0</formula>
    </cfRule>
    <cfRule type="expression" dxfId="46" priority="60">
      <formula>WEEKDAY($BP6,1)&gt;5</formula>
    </cfRule>
  </conditionalFormatting>
  <conditionalFormatting sqref="I34:L34">
    <cfRule type="expression" dxfId="45" priority="35" stopIfTrue="1">
      <formula>$I$34&lt;&gt;EOMONTH($I$6,0)</formula>
    </cfRule>
  </conditionalFormatting>
  <conditionalFormatting sqref="AA6:AD36">
    <cfRule type="expression" dxfId="44" priority="30">
      <formula>VLOOKUP($AA6,JFeries,1,FALSE)</formula>
    </cfRule>
  </conditionalFormatting>
  <conditionalFormatting sqref="AS6:AV36">
    <cfRule type="expression" dxfId="43" priority="27">
      <formula>VLOOKUP($AS6,JFeries,1,FALSE)</formula>
    </cfRule>
  </conditionalFormatting>
  <conditionalFormatting sqref="AG6:AJ35">
    <cfRule type="expression" dxfId="42" priority="29">
      <formula>VLOOKUP($AG6,JFeries,1,FALSE)</formula>
    </cfRule>
  </conditionalFormatting>
  <conditionalFormatting sqref="AM6:AP36">
    <cfRule type="expression" dxfId="41" priority="28">
      <formula>VLOOKUP($AM6,JFeries,1,FALSE)</formula>
    </cfRule>
  </conditionalFormatting>
  <conditionalFormatting sqref="BE6:BH36">
    <cfRule type="expression" dxfId="40" priority="25">
      <formula>VLOOKUP($BE6,JFeries,1,FALSE)</formula>
    </cfRule>
  </conditionalFormatting>
  <conditionalFormatting sqref="BK6:BN35">
    <cfRule type="expression" dxfId="39" priority="24">
      <formula>VLOOKUP($BK6,JFeries,1,FALSE)</formula>
    </cfRule>
  </conditionalFormatting>
  <conditionalFormatting sqref="BQ6:BT36">
    <cfRule type="expression" dxfId="38" priority="23">
      <formula>VLOOKUP($BQ6,JFeries,1,FALSE)</formula>
    </cfRule>
  </conditionalFormatting>
  <conditionalFormatting sqref="C6:F36">
    <cfRule type="expression" dxfId="37" priority="34">
      <formula>VLOOKUP($C6,JFeries,1,FALSE)</formula>
    </cfRule>
  </conditionalFormatting>
  <conditionalFormatting sqref="U6:X35">
    <cfRule type="expression" dxfId="36" priority="31">
      <formula>VLOOKUP($U6,JFeries,1,FALSE)</formula>
    </cfRule>
  </conditionalFormatting>
  <conditionalFormatting sqref="AY6:BB35">
    <cfRule type="expression" dxfId="35" priority="26">
      <formula>VLOOKUP($AY6,JFeries,1,FALSE)</formula>
    </cfRule>
  </conditionalFormatting>
  <conditionalFormatting sqref="I6:L34">
    <cfRule type="expression" dxfId="34" priority="2">
      <formula>VLOOKUP($I6,JFeries,1,FALSE)</formula>
    </cfRule>
  </conditionalFormatting>
  <conditionalFormatting sqref="O6:R36">
    <cfRule type="expression" dxfId="33" priority="1">
      <formula>VLOOKUP($O5,JFeries,1,FALSE)</formula>
    </cfRule>
  </conditionalFormatting>
  <pageMargins left="0.11811023622047245" right="0.11811023622047245" top="0.15748031496062992" bottom="0" header="0" footer="0"/>
  <pageSetup paperSize="9"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690CC-B658-458D-993B-1420A380CDE4}">
  <dimension ref="A1:DB35"/>
  <sheetViews>
    <sheetView showGridLines="0" zoomScaleNormal="100" workbookViewId="0">
      <selection activeCell="C1" sqref="C1"/>
    </sheetView>
  </sheetViews>
  <sheetFormatPr baseColWidth="10" defaultColWidth="11.44140625" defaultRowHeight="14.4" x14ac:dyDescent="0.3"/>
  <cols>
    <col min="1" max="1" width="3" style="158" bestFit="1" customWidth="1"/>
    <col min="2" max="2" width="10.5546875" style="158" bestFit="1" customWidth="1"/>
    <col min="3" max="3" width="10.6640625" style="158" customWidth="1"/>
    <col min="4" max="4" width="17.77734375" style="160" bestFit="1" customWidth="1"/>
    <col min="5" max="106" width="10.5546875" style="160" bestFit="1" customWidth="1"/>
    <col min="107" max="16384" width="11.44140625" style="160"/>
  </cols>
  <sheetData>
    <row r="1" spans="1:106" ht="15" thickBot="1" x14ac:dyDescent="0.35">
      <c r="B1" s="159">
        <v>43466</v>
      </c>
      <c r="C1" s="159"/>
    </row>
    <row r="2" spans="1:106" ht="35.1" customHeight="1" thickBot="1" x14ac:dyDescent="0.35">
      <c r="E2" s="201" t="s">
        <v>17</v>
      </c>
      <c r="F2" s="202"/>
      <c r="G2" s="202"/>
      <c r="H2" s="202"/>
      <c r="I2" s="202"/>
      <c r="J2" s="202"/>
      <c r="K2" s="203"/>
    </row>
    <row r="3" spans="1:106" x14ac:dyDescent="0.3">
      <c r="L3" s="161">
        <f>YEAR('Ligne 1 (2020)'!$C$1)</f>
        <v>2020</v>
      </c>
      <c r="M3" s="160">
        <f>IFERROR(HLOOKUP(L3,E5:DB6,2,FALSE),"")</f>
        <v>2</v>
      </c>
    </row>
    <row r="4" spans="1:106" ht="19.5" customHeight="1" x14ac:dyDescent="0.3"/>
    <row r="5" spans="1:106" ht="19.5" customHeight="1" x14ac:dyDescent="0.3">
      <c r="D5" s="162"/>
      <c r="E5" s="163">
        <v>2019</v>
      </c>
      <c r="F5" s="163">
        <v>2020</v>
      </c>
      <c r="G5" s="163">
        <v>2021</v>
      </c>
      <c r="H5" s="163">
        <v>2022</v>
      </c>
      <c r="I5" s="163">
        <v>2023</v>
      </c>
      <c r="J5" s="163">
        <v>2024</v>
      </c>
      <c r="K5" s="163">
        <v>2025</v>
      </c>
      <c r="L5" s="163">
        <v>2026</v>
      </c>
      <c r="M5" s="163">
        <v>2027</v>
      </c>
      <c r="N5" s="163">
        <v>2028</v>
      </c>
      <c r="O5" s="163">
        <v>2029</v>
      </c>
      <c r="P5" s="163">
        <v>2030</v>
      </c>
      <c r="Q5" s="163">
        <v>2031</v>
      </c>
      <c r="R5" s="163">
        <v>2032</v>
      </c>
      <c r="S5" s="163">
        <v>2033</v>
      </c>
      <c r="T5" s="163">
        <v>2034</v>
      </c>
      <c r="U5" s="163">
        <v>2035</v>
      </c>
      <c r="V5" s="163">
        <v>2036</v>
      </c>
      <c r="W5" s="163">
        <v>2037</v>
      </c>
      <c r="X5" s="163">
        <v>2038</v>
      </c>
      <c r="Y5" s="163">
        <v>2039</v>
      </c>
      <c r="Z5" s="163">
        <v>2040</v>
      </c>
      <c r="AA5" s="163">
        <v>2041</v>
      </c>
      <c r="AB5" s="163">
        <v>2042</v>
      </c>
      <c r="AC5" s="163">
        <v>2043</v>
      </c>
      <c r="AD5" s="163">
        <v>2044</v>
      </c>
      <c r="AE5" s="163">
        <v>2045</v>
      </c>
      <c r="AF5" s="163">
        <v>2046</v>
      </c>
      <c r="AG5" s="163">
        <v>2047</v>
      </c>
      <c r="AH5" s="163">
        <v>2048</v>
      </c>
      <c r="AI5" s="163">
        <v>2049</v>
      </c>
      <c r="AJ5" s="163">
        <v>2050</v>
      </c>
      <c r="AK5" s="163">
        <v>2051</v>
      </c>
      <c r="AL5" s="163">
        <v>2052</v>
      </c>
      <c r="AM5" s="163">
        <v>2053</v>
      </c>
      <c r="AN5" s="163">
        <v>2054</v>
      </c>
      <c r="AO5" s="163">
        <v>2055</v>
      </c>
      <c r="AP5" s="163">
        <v>2056</v>
      </c>
      <c r="AQ5" s="163">
        <v>2057</v>
      </c>
      <c r="AR5" s="163">
        <v>2058</v>
      </c>
      <c r="AS5" s="163">
        <v>2059</v>
      </c>
      <c r="AT5" s="163">
        <v>2060</v>
      </c>
      <c r="AU5" s="163">
        <v>2061</v>
      </c>
      <c r="AV5" s="163">
        <v>2062</v>
      </c>
      <c r="AW5" s="163">
        <v>2063</v>
      </c>
      <c r="AX5" s="163">
        <v>2064</v>
      </c>
      <c r="AY5" s="163">
        <v>2065</v>
      </c>
      <c r="AZ5" s="163">
        <v>2066</v>
      </c>
      <c r="BA5" s="163">
        <v>2067</v>
      </c>
      <c r="BB5" s="163">
        <v>2068</v>
      </c>
      <c r="BC5" s="163">
        <v>2069</v>
      </c>
      <c r="BD5" s="163">
        <v>2070</v>
      </c>
      <c r="BE5" s="163">
        <v>2071</v>
      </c>
      <c r="BF5" s="163">
        <v>2072</v>
      </c>
      <c r="BG5" s="163">
        <v>2073</v>
      </c>
      <c r="BH5" s="163">
        <v>2074</v>
      </c>
      <c r="BI5" s="163">
        <v>2075</v>
      </c>
      <c r="BJ5" s="163">
        <v>2076</v>
      </c>
      <c r="BK5" s="163">
        <v>2077</v>
      </c>
      <c r="BL5" s="163">
        <v>2078</v>
      </c>
      <c r="BM5" s="163">
        <v>2079</v>
      </c>
      <c r="BN5" s="163">
        <v>2080</v>
      </c>
      <c r="BO5" s="163">
        <v>2081</v>
      </c>
      <c r="BP5" s="163">
        <v>2082</v>
      </c>
      <c r="BQ5" s="163">
        <v>2083</v>
      </c>
      <c r="BR5" s="163">
        <v>2084</v>
      </c>
      <c r="BS5" s="163">
        <v>2085</v>
      </c>
      <c r="BT5" s="163">
        <v>2086</v>
      </c>
      <c r="BU5" s="163">
        <v>2087</v>
      </c>
      <c r="BV5" s="163">
        <v>2088</v>
      </c>
      <c r="BW5" s="163">
        <v>2089</v>
      </c>
      <c r="BX5" s="163">
        <v>2090</v>
      </c>
      <c r="BY5" s="163">
        <v>2091</v>
      </c>
      <c r="BZ5" s="163">
        <v>2092</v>
      </c>
      <c r="CA5" s="163">
        <v>2093</v>
      </c>
      <c r="CB5" s="163">
        <v>2094</v>
      </c>
      <c r="CC5" s="163">
        <v>2095</v>
      </c>
      <c r="CD5" s="163">
        <v>2096</v>
      </c>
      <c r="CE5" s="163">
        <v>2097</v>
      </c>
      <c r="CF5" s="163">
        <v>2098</v>
      </c>
      <c r="CG5" s="163">
        <v>2099</v>
      </c>
      <c r="CH5" s="163">
        <v>2100</v>
      </c>
      <c r="CI5" s="163">
        <v>2101</v>
      </c>
      <c r="CJ5" s="163">
        <v>2102</v>
      </c>
      <c r="CK5" s="163">
        <v>2103</v>
      </c>
      <c r="CL5" s="163">
        <v>2104</v>
      </c>
      <c r="CM5" s="163">
        <v>2105</v>
      </c>
      <c r="CN5" s="163">
        <v>2106</v>
      </c>
      <c r="CO5" s="163">
        <v>2107</v>
      </c>
      <c r="CP5" s="163">
        <v>2108</v>
      </c>
      <c r="CQ5" s="163">
        <v>2109</v>
      </c>
      <c r="CR5" s="163">
        <v>2110</v>
      </c>
      <c r="CS5" s="163">
        <v>2111</v>
      </c>
      <c r="CT5" s="163">
        <v>2112</v>
      </c>
      <c r="CU5" s="163">
        <v>2113</v>
      </c>
      <c r="CV5" s="163">
        <v>2114</v>
      </c>
      <c r="CW5" s="163">
        <v>2115</v>
      </c>
      <c r="CX5" s="163">
        <v>2116</v>
      </c>
      <c r="CY5" s="163">
        <v>2117</v>
      </c>
      <c r="CZ5" s="163">
        <v>2118</v>
      </c>
      <c r="DA5" s="163">
        <v>2119</v>
      </c>
      <c r="DB5" s="163">
        <v>2120</v>
      </c>
    </row>
    <row r="6" spans="1:106" ht="19.5" customHeight="1" x14ac:dyDescent="0.3">
      <c r="D6" s="158" t="s">
        <v>34</v>
      </c>
      <c r="E6" s="158">
        <v>1</v>
      </c>
      <c r="F6" s="158">
        <v>2</v>
      </c>
      <c r="G6" s="158">
        <v>3</v>
      </c>
      <c r="H6" s="158">
        <v>4</v>
      </c>
      <c r="I6" s="158">
        <v>5</v>
      </c>
      <c r="J6" s="158">
        <v>6</v>
      </c>
      <c r="K6" s="158">
        <v>7</v>
      </c>
      <c r="L6" s="158">
        <v>8</v>
      </c>
      <c r="M6" s="158">
        <v>9</v>
      </c>
      <c r="N6" s="158">
        <v>10</v>
      </c>
      <c r="O6" s="158">
        <v>11</v>
      </c>
      <c r="P6" s="158">
        <v>12</v>
      </c>
      <c r="Q6" s="158">
        <v>13</v>
      </c>
      <c r="R6" s="158">
        <v>14</v>
      </c>
      <c r="S6" s="158">
        <v>15</v>
      </c>
      <c r="T6" s="158">
        <v>16</v>
      </c>
      <c r="U6" s="158">
        <v>17</v>
      </c>
      <c r="V6" s="158">
        <v>18</v>
      </c>
      <c r="W6" s="158">
        <v>19</v>
      </c>
      <c r="X6" s="158">
        <v>20</v>
      </c>
      <c r="Y6" s="158">
        <v>21</v>
      </c>
      <c r="Z6" s="158">
        <v>22</v>
      </c>
      <c r="AA6" s="158">
        <v>23</v>
      </c>
      <c r="AB6" s="158">
        <v>24</v>
      </c>
      <c r="AC6" s="158">
        <v>25</v>
      </c>
      <c r="AD6" s="158">
        <v>26</v>
      </c>
      <c r="AE6" s="158">
        <v>27</v>
      </c>
      <c r="AF6" s="158">
        <v>28</v>
      </c>
      <c r="AG6" s="158">
        <v>29</v>
      </c>
      <c r="AH6" s="158">
        <v>30</v>
      </c>
      <c r="AI6" s="158">
        <v>31</v>
      </c>
      <c r="AJ6" s="158">
        <v>32</v>
      </c>
      <c r="AK6" s="158">
        <v>33</v>
      </c>
      <c r="AL6" s="158">
        <v>34</v>
      </c>
      <c r="AM6" s="158">
        <v>35</v>
      </c>
      <c r="AN6" s="158">
        <v>36</v>
      </c>
      <c r="AO6" s="158">
        <v>37</v>
      </c>
      <c r="AP6" s="158">
        <v>38</v>
      </c>
      <c r="AQ6" s="158">
        <v>39</v>
      </c>
      <c r="AR6" s="158">
        <v>40</v>
      </c>
      <c r="AS6" s="158">
        <v>41</v>
      </c>
      <c r="AT6" s="158">
        <v>42</v>
      </c>
      <c r="AU6" s="158">
        <v>43</v>
      </c>
      <c r="AV6" s="158">
        <v>44</v>
      </c>
      <c r="AW6" s="158">
        <v>45</v>
      </c>
      <c r="AX6" s="158">
        <v>46</v>
      </c>
      <c r="AY6" s="158">
        <v>47</v>
      </c>
      <c r="AZ6" s="158">
        <v>48</v>
      </c>
      <c r="BA6" s="158">
        <v>49</v>
      </c>
      <c r="BB6" s="158">
        <v>50</v>
      </c>
      <c r="BC6" s="158">
        <v>51</v>
      </c>
      <c r="BD6" s="158">
        <v>52</v>
      </c>
      <c r="BE6" s="158">
        <v>53</v>
      </c>
      <c r="BF6" s="158">
        <v>54</v>
      </c>
      <c r="BG6" s="158">
        <v>55</v>
      </c>
      <c r="BH6" s="158">
        <v>56</v>
      </c>
      <c r="BI6" s="158">
        <v>57</v>
      </c>
      <c r="BJ6" s="158">
        <v>58</v>
      </c>
      <c r="BK6" s="158">
        <v>59</v>
      </c>
      <c r="BL6" s="158">
        <v>60</v>
      </c>
      <c r="BM6" s="158">
        <v>61</v>
      </c>
      <c r="BN6" s="158">
        <v>62</v>
      </c>
      <c r="BO6" s="158">
        <v>63</v>
      </c>
      <c r="BP6" s="158">
        <v>64</v>
      </c>
      <c r="BQ6" s="158">
        <v>65</v>
      </c>
      <c r="BR6" s="158">
        <v>66</v>
      </c>
      <c r="BS6" s="158">
        <v>67</v>
      </c>
      <c r="BT6" s="158">
        <v>68</v>
      </c>
      <c r="BU6" s="158">
        <v>69</v>
      </c>
      <c r="BV6" s="158">
        <v>70</v>
      </c>
      <c r="BW6" s="158">
        <v>71</v>
      </c>
      <c r="BX6" s="158">
        <v>72</v>
      </c>
      <c r="BY6" s="158">
        <v>73</v>
      </c>
      <c r="BZ6" s="158">
        <v>74</v>
      </c>
      <c r="CA6" s="158">
        <v>75</v>
      </c>
      <c r="CB6" s="158">
        <v>76</v>
      </c>
      <c r="CC6" s="158">
        <v>77</v>
      </c>
      <c r="CD6" s="158">
        <v>78</v>
      </c>
      <c r="CE6" s="158">
        <v>79</v>
      </c>
      <c r="CF6" s="158">
        <v>80</v>
      </c>
      <c r="CG6" s="158">
        <v>81</v>
      </c>
      <c r="CH6" s="158">
        <v>82</v>
      </c>
      <c r="CI6" s="158">
        <v>83</v>
      </c>
      <c r="CJ6" s="158">
        <v>84</v>
      </c>
      <c r="CK6" s="158">
        <v>85</v>
      </c>
      <c r="CL6" s="158">
        <v>86</v>
      </c>
      <c r="CM6" s="158">
        <v>87</v>
      </c>
      <c r="CN6" s="158">
        <v>88</v>
      </c>
      <c r="CO6" s="158">
        <v>89</v>
      </c>
      <c r="CP6" s="158">
        <v>90</v>
      </c>
      <c r="CQ6" s="158">
        <v>91</v>
      </c>
      <c r="CR6" s="158">
        <v>92</v>
      </c>
      <c r="CS6" s="158">
        <v>93</v>
      </c>
      <c r="CT6" s="158">
        <v>94</v>
      </c>
      <c r="CU6" s="158">
        <v>95</v>
      </c>
      <c r="CV6" s="158">
        <v>96</v>
      </c>
      <c r="CW6" s="158">
        <v>97</v>
      </c>
      <c r="CX6" s="158">
        <v>98</v>
      </c>
      <c r="CY6" s="158">
        <v>99</v>
      </c>
      <c r="CZ6" s="158">
        <v>100</v>
      </c>
      <c r="DA6" s="158">
        <v>101</v>
      </c>
      <c r="DB6" s="158">
        <v>102</v>
      </c>
    </row>
    <row r="7" spans="1:106" ht="21" customHeight="1" x14ac:dyDescent="0.3">
      <c r="A7" s="158">
        <v>1</v>
      </c>
      <c r="B7" s="159">
        <f>IFERROR(INDEX($E$7:$DB$19,A7,$M$3),"")</f>
        <v>43831</v>
      </c>
      <c r="C7" s="159"/>
      <c r="D7" s="164" t="s">
        <v>18</v>
      </c>
      <c r="E7" s="165">
        <f>DATE(YEAR($B$1),MONTH($B$1),DAY($B$1))</f>
        <v>43466</v>
      </c>
      <c r="F7" s="165">
        <f>DATE(YEAR(E$7)+1,MONTH(E$7),DAY(E$7))</f>
        <v>43831</v>
      </c>
      <c r="G7" s="165">
        <f t="shared" ref="G7:BR7" si="0">DATE(YEAR(F$7)+1,MONTH(F$7),DAY(F$7))</f>
        <v>44197</v>
      </c>
      <c r="H7" s="165">
        <f t="shared" si="0"/>
        <v>44562</v>
      </c>
      <c r="I7" s="165">
        <f t="shared" si="0"/>
        <v>44927</v>
      </c>
      <c r="J7" s="165">
        <f t="shared" si="0"/>
        <v>45292</v>
      </c>
      <c r="K7" s="165">
        <f t="shared" si="0"/>
        <v>45658</v>
      </c>
      <c r="L7" s="165">
        <f t="shared" si="0"/>
        <v>46023</v>
      </c>
      <c r="M7" s="165">
        <f t="shared" si="0"/>
        <v>46388</v>
      </c>
      <c r="N7" s="165">
        <f t="shared" si="0"/>
        <v>46753</v>
      </c>
      <c r="O7" s="165">
        <f t="shared" si="0"/>
        <v>47119</v>
      </c>
      <c r="P7" s="165">
        <f t="shared" si="0"/>
        <v>47484</v>
      </c>
      <c r="Q7" s="165">
        <f t="shared" si="0"/>
        <v>47849</v>
      </c>
      <c r="R7" s="165">
        <f t="shared" si="0"/>
        <v>48214</v>
      </c>
      <c r="S7" s="165">
        <f t="shared" si="0"/>
        <v>48580</v>
      </c>
      <c r="T7" s="165">
        <f t="shared" si="0"/>
        <v>48945</v>
      </c>
      <c r="U7" s="165">
        <f t="shared" si="0"/>
        <v>49310</v>
      </c>
      <c r="V7" s="165">
        <f t="shared" si="0"/>
        <v>49675</v>
      </c>
      <c r="W7" s="165">
        <f t="shared" si="0"/>
        <v>50041</v>
      </c>
      <c r="X7" s="165">
        <f t="shared" si="0"/>
        <v>50406</v>
      </c>
      <c r="Y7" s="165">
        <f t="shared" si="0"/>
        <v>50771</v>
      </c>
      <c r="Z7" s="165">
        <f t="shared" si="0"/>
        <v>51136</v>
      </c>
      <c r="AA7" s="165">
        <f t="shared" si="0"/>
        <v>51502</v>
      </c>
      <c r="AB7" s="165">
        <f t="shared" si="0"/>
        <v>51867</v>
      </c>
      <c r="AC7" s="165">
        <f t="shared" si="0"/>
        <v>52232</v>
      </c>
      <c r="AD7" s="165">
        <f t="shared" si="0"/>
        <v>52597</v>
      </c>
      <c r="AE7" s="165">
        <f t="shared" si="0"/>
        <v>52963</v>
      </c>
      <c r="AF7" s="165">
        <f t="shared" si="0"/>
        <v>53328</v>
      </c>
      <c r="AG7" s="165">
        <f t="shared" si="0"/>
        <v>53693</v>
      </c>
      <c r="AH7" s="165">
        <f t="shared" si="0"/>
        <v>54058</v>
      </c>
      <c r="AI7" s="165">
        <f t="shared" si="0"/>
        <v>54424</v>
      </c>
      <c r="AJ7" s="165">
        <f t="shared" si="0"/>
        <v>54789</v>
      </c>
      <c r="AK7" s="165">
        <f t="shared" si="0"/>
        <v>55154</v>
      </c>
      <c r="AL7" s="165">
        <f t="shared" si="0"/>
        <v>55519</v>
      </c>
      <c r="AM7" s="165">
        <f t="shared" si="0"/>
        <v>55885</v>
      </c>
      <c r="AN7" s="165">
        <f t="shared" si="0"/>
        <v>56250</v>
      </c>
      <c r="AO7" s="165">
        <f t="shared" si="0"/>
        <v>56615</v>
      </c>
      <c r="AP7" s="165">
        <f t="shared" si="0"/>
        <v>56980</v>
      </c>
      <c r="AQ7" s="165">
        <f t="shared" si="0"/>
        <v>57346</v>
      </c>
      <c r="AR7" s="165">
        <f t="shared" si="0"/>
        <v>57711</v>
      </c>
      <c r="AS7" s="165">
        <f t="shared" si="0"/>
        <v>58076</v>
      </c>
      <c r="AT7" s="165">
        <f t="shared" si="0"/>
        <v>58441</v>
      </c>
      <c r="AU7" s="165">
        <f t="shared" si="0"/>
        <v>58807</v>
      </c>
      <c r="AV7" s="165">
        <f t="shared" si="0"/>
        <v>59172</v>
      </c>
      <c r="AW7" s="165">
        <f t="shared" si="0"/>
        <v>59537</v>
      </c>
      <c r="AX7" s="165">
        <f t="shared" si="0"/>
        <v>59902</v>
      </c>
      <c r="AY7" s="165">
        <f t="shared" si="0"/>
        <v>60268</v>
      </c>
      <c r="AZ7" s="165">
        <f t="shared" si="0"/>
        <v>60633</v>
      </c>
      <c r="BA7" s="165">
        <f t="shared" si="0"/>
        <v>60998</v>
      </c>
      <c r="BB7" s="165">
        <f t="shared" si="0"/>
        <v>61363</v>
      </c>
      <c r="BC7" s="165">
        <f t="shared" si="0"/>
        <v>61729</v>
      </c>
      <c r="BD7" s="165">
        <f t="shared" si="0"/>
        <v>62094</v>
      </c>
      <c r="BE7" s="165">
        <f t="shared" si="0"/>
        <v>62459</v>
      </c>
      <c r="BF7" s="165">
        <f t="shared" si="0"/>
        <v>62824</v>
      </c>
      <c r="BG7" s="165">
        <f t="shared" si="0"/>
        <v>63190</v>
      </c>
      <c r="BH7" s="165">
        <f t="shared" si="0"/>
        <v>63555</v>
      </c>
      <c r="BI7" s="165">
        <f t="shared" si="0"/>
        <v>63920</v>
      </c>
      <c r="BJ7" s="165">
        <f t="shared" si="0"/>
        <v>64285</v>
      </c>
      <c r="BK7" s="165">
        <f t="shared" si="0"/>
        <v>64651</v>
      </c>
      <c r="BL7" s="165">
        <f t="shared" si="0"/>
        <v>65016</v>
      </c>
      <c r="BM7" s="165">
        <f t="shared" si="0"/>
        <v>65381</v>
      </c>
      <c r="BN7" s="165">
        <f t="shared" si="0"/>
        <v>65746</v>
      </c>
      <c r="BO7" s="165">
        <f t="shared" si="0"/>
        <v>66112</v>
      </c>
      <c r="BP7" s="165">
        <f t="shared" si="0"/>
        <v>66477</v>
      </c>
      <c r="BQ7" s="165">
        <f t="shared" si="0"/>
        <v>66842</v>
      </c>
      <c r="BR7" s="165">
        <f t="shared" si="0"/>
        <v>67207</v>
      </c>
      <c r="BS7" s="165">
        <f t="shared" ref="BS7:DB7" si="1">DATE(YEAR(BR$7)+1,MONTH(BR$7),DAY(BR$7))</f>
        <v>67573</v>
      </c>
      <c r="BT7" s="165">
        <f t="shared" si="1"/>
        <v>67938</v>
      </c>
      <c r="BU7" s="165">
        <f t="shared" si="1"/>
        <v>68303</v>
      </c>
      <c r="BV7" s="165">
        <f t="shared" si="1"/>
        <v>68668</v>
      </c>
      <c r="BW7" s="165">
        <f t="shared" si="1"/>
        <v>69034</v>
      </c>
      <c r="BX7" s="165">
        <f t="shared" si="1"/>
        <v>69399</v>
      </c>
      <c r="BY7" s="165">
        <f t="shared" si="1"/>
        <v>69764</v>
      </c>
      <c r="BZ7" s="165">
        <f t="shared" si="1"/>
        <v>70129</v>
      </c>
      <c r="CA7" s="165">
        <f t="shared" si="1"/>
        <v>70495</v>
      </c>
      <c r="CB7" s="165">
        <f t="shared" si="1"/>
        <v>70860</v>
      </c>
      <c r="CC7" s="165">
        <f t="shared" si="1"/>
        <v>71225</v>
      </c>
      <c r="CD7" s="165">
        <f t="shared" si="1"/>
        <v>71590</v>
      </c>
      <c r="CE7" s="165">
        <f t="shared" si="1"/>
        <v>71956</v>
      </c>
      <c r="CF7" s="165">
        <f t="shared" si="1"/>
        <v>72321</v>
      </c>
      <c r="CG7" s="165">
        <f t="shared" si="1"/>
        <v>72686</v>
      </c>
      <c r="CH7" s="165">
        <f t="shared" si="1"/>
        <v>73051</v>
      </c>
      <c r="CI7" s="165">
        <f t="shared" si="1"/>
        <v>73416</v>
      </c>
      <c r="CJ7" s="165">
        <f t="shared" si="1"/>
        <v>73781</v>
      </c>
      <c r="CK7" s="165">
        <f t="shared" si="1"/>
        <v>74146</v>
      </c>
      <c r="CL7" s="165">
        <f t="shared" si="1"/>
        <v>74511</v>
      </c>
      <c r="CM7" s="165">
        <f t="shared" si="1"/>
        <v>74877</v>
      </c>
      <c r="CN7" s="165">
        <f t="shared" si="1"/>
        <v>75242</v>
      </c>
      <c r="CO7" s="165">
        <f t="shared" si="1"/>
        <v>75607</v>
      </c>
      <c r="CP7" s="165">
        <f t="shared" si="1"/>
        <v>75972</v>
      </c>
      <c r="CQ7" s="165">
        <f t="shared" si="1"/>
        <v>76338</v>
      </c>
      <c r="CR7" s="165">
        <f t="shared" si="1"/>
        <v>76703</v>
      </c>
      <c r="CS7" s="165">
        <f t="shared" si="1"/>
        <v>77068</v>
      </c>
      <c r="CT7" s="165">
        <f t="shared" si="1"/>
        <v>77433</v>
      </c>
      <c r="CU7" s="165">
        <f t="shared" si="1"/>
        <v>77799</v>
      </c>
      <c r="CV7" s="165">
        <f t="shared" si="1"/>
        <v>78164</v>
      </c>
      <c r="CW7" s="165">
        <f t="shared" si="1"/>
        <v>78529</v>
      </c>
      <c r="CX7" s="165">
        <f t="shared" si="1"/>
        <v>78894</v>
      </c>
      <c r="CY7" s="165">
        <f t="shared" si="1"/>
        <v>79260</v>
      </c>
      <c r="CZ7" s="165">
        <f t="shared" si="1"/>
        <v>79625</v>
      </c>
      <c r="DA7" s="165">
        <f t="shared" si="1"/>
        <v>79990</v>
      </c>
      <c r="DB7" s="165">
        <f t="shared" si="1"/>
        <v>80355</v>
      </c>
    </row>
    <row r="8" spans="1:106" ht="21" customHeight="1" x14ac:dyDescent="0.3">
      <c r="A8" s="158">
        <v>2</v>
      </c>
      <c r="B8" s="159">
        <f t="shared" ref="B8:B19" si="2">IFERROR(INDEX($E$7:$DB$19,A8,$M$3),"")</f>
        <v>43931</v>
      </c>
      <c r="C8" s="159"/>
      <c r="D8" s="164" t="s">
        <v>19</v>
      </c>
      <c r="E8" s="165">
        <f>FLOOR(DAY(MINUTE(E$5/38)/2+56)&amp;"/5/"&amp;E$5,7)-36</f>
        <v>43574</v>
      </c>
      <c r="F8" s="165">
        <f>FLOOR(DAY(MINUTE(F$5/38)/2+56)&amp;"/5/"&amp;F$5,7)-36</f>
        <v>43931</v>
      </c>
      <c r="G8" s="165">
        <f t="shared" ref="G8:BR8" si="3">FLOOR(DAY(MINUTE(G$5/38)/2+56)&amp;"/5/"&amp;G$5,7)-36</f>
        <v>44288</v>
      </c>
      <c r="H8" s="165">
        <f t="shared" si="3"/>
        <v>44666</v>
      </c>
      <c r="I8" s="165">
        <f t="shared" si="3"/>
        <v>45023</v>
      </c>
      <c r="J8" s="165">
        <f t="shared" si="3"/>
        <v>45380</v>
      </c>
      <c r="K8" s="165">
        <f t="shared" si="3"/>
        <v>45765</v>
      </c>
      <c r="L8" s="165">
        <f t="shared" si="3"/>
        <v>46115</v>
      </c>
      <c r="M8" s="165">
        <f t="shared" si="3"/>
        <v>46472</v>
      </c>
      <c r="N8" s="165">
        <f t="shared" si="3"/>
        <v>46857</v>
      </c>
      <c r="O8" s="165">
        <f t="shared" si="3"/>
        <v>47207</v>
      </c>
      <c r="P8" s="165">
        <f t="shared" si="3"/>
        <v>47592</v>
      </c>
      <c r="Q8" s="165">
        <f t="shared" si="3"/>
        <v>47949</v>
      </c>
      <c r="R8" s="165">
        <f t="shared" si="3"/>
        <v>48299</v>
      </c>
      <c r="S8" s="165">
        <f t="shared" si="3"/>
        <v>48684</v>
      </c>
      <c r="T8" s="165">
        <f t="shared" si="3"/>
        <v>49041</v>
      </c>
      <c r="U8" s="165">
        <f t="shared" si="3"/>
        <v>49391</v>
      </c>
      <c r="V8" s="165">
        <f t="shared" si="3"/>
        <v>49776</v>
      </c>
      <c r="W8" s="165">
        <f t="shared" si="3"/>
        <v>50133</v>
      </c>
      <c r="X8" s="165">
        <f t="shared" si="3"/>
        <v>50518</v>
      </c>
      <c r="Y8" s="165">
        <f t="shared" si="3"/>
        <v>50868</v>
      </c>
      <c r="Z8" s="165">
        <f t="shared" si="3"/>
        <v>51225</v>
      </c>
      <c r="AA8" s="165">
        <f t="shared" si="3"/>
        <v>51610</v>
      </c>
      <c r="AB8" s="165">
        <f t="shared" si="3"/>
        <v>51960</v>
      </c>
      <c r="AC8" s="165">
        <f t="shared" si="3"/>
        <v>52317</v>
      </c>
      <c r="AD8" s="165">
        <f t="shared" si="3"/>
        <v>52702</v>
      </c>
      <c r="AE8" s="165">
        <f t="shared" si="3"/>
        <v>53059</v>
      </c>
      <c r="AF8" s="165">
        <f t="shared" si="3"/>
        <v>53409</v>
      </c>
      <c r="AG8" s="165">
        <f t="shared" si="3"/>
        <v>53794</v>
      </c>
      <c r="AH8" s="165">
        <f t="shared" si="3"/>
        <v>54151</v>
      </c>
      <c r="AI8" s="165">
        <f t="shared" si="3"/>
        <v>54529</v>
      </c>
      <c r="AJ8" s="165">
        <f t="shared" si="3"/>
        <v>54886</v>
      </c>
      <c r="AK8" s="165">
        <f t="shared" si="3"/>
        <v>55243</v>
      </c>
      <c r="AL8" s="165">
        <f t="shared" si="3"/>
        <v>55628</v>
      </c>
      <c r="AM8" s="165">
        <f t="shared" si="3"/>
        <v>55978</v>
      </c>
      <c r="AN8" s="165">
        <f t="shared" si="3"/>
        <v>56335</v>
      </c>
      <c r="AO8" s="165">
        <f t="shared" si="3"/>
        <v>56720</v>
      </c>
      <c r="AP8" s="165">
        <f t="shared" si="3"/>
        <v>57070</v>
      </c>
      <c r="AQ8" s="165">
        <f t="shared" si="3"/>
        <v>57455</v>
      </c>
      <c r="AR8" s="165">
        <f t="shared" si="3"/>
        <v>57812</v>
      </c>
      <c r="AS8" s="165">
        <f t="shared" si="3"/>
        <v>58162</v>
      </c>
      <c r="AT8" s="165">
        <f t="shared" si="3"/>
        <v>58547</v>
      </c>
      <c r="AU8" s="165">
        <f t="shared" si="3"/>
        <v>58904</v>
      </c>
      <c r="AV8" s="165">
        <f t="shared" si="3"/>
        <v>59254</v>
      </c>
      <c r="AW8" s="165">
        <f t="shared" si="3"/>
        <v>59639</v>
      </c>
      <c r="AX8" s="165">
        <f t="shared" si="3"/>
        <v>59996</v>
      </c>
      <c r="AY8" s="165">
        <f t="shared" si="3"/>
        <v>60353</v>
      </c>
      <c r="AZ8" s="165">
        <f t="shared" si="3"/>
        <v>60731</v>
      </c>
      <c r="BA8" s="165">
        <f t="shared" si="3"/>
        <v>61088</v>
      </c>
      <c r="BB8" s="165">
        <f t="shared" si="3"/>
        <v>61473</v>
      </c>
      <c r="BC8" s="165">
        <f t="shared" si="3"/>
        <v>61830</v>
      </c>
      <c r="BD8" s="165">
        <f t="shared" si="3"/>
        <v>62180</v>
      </c>
      <c r="BE8" s="165">
        <f t="shared" si="3"/>
        <v>62565</v>
      </c>
      <c r="BF8" s="165">
        <f t="shared" si="3"/>
        <v>62922</v>
      </c>
      <c r="BG8" s="165">
        <f t="shared" si="3"/>
        <v>63272</v>
      </c>
      <c r="BH8" s="165">
        <f t="shared" si="3"/>
        <v>63657</v>
      </c>
      <c r="BI8" s="165">
        <f t="shared" si="3"/>
        <v>64014</v>
      </c>
      <c r="BJ8" s="165">
        <f t="shared" si="3"/>
        <v>64392</v>
      </c>
      <c r="BK8" s="165">
        <f t="shared" si="3"/>
        <v>64749</v>
      </c>
      <c r="BL8" s="165">
        <f t="shared" si="3"/>
        <v>65106</v>
      </c>
      <c r="BM8" s="165">
        <f t="shared" si="3"/>
        <v>65484</v>
      </c>
      <c r="BN8" s="165">
        <f t="shared" si="3"/>
        <v>65841</v>
      </c>
      <c r="BO8" s="165">
        <f t="shared" si="3"/>
        <v>66198</v>
      </c>
      <c r="BP8" s="165">
        <f t="shared" si="3"/>
        <v>66583</v>
      </c>
      <c r="BQ8" s="165">
        <f t="shared" si="3"/>
        <v>66933</v>
      </c>
      <c r="BR8" s="165">
        <f t="shared" si="3"/>
        <v>67290</v>
      </c>
      <c r="BS8" s="165">
        <f t="shared" ref="BS8:DB8" si="4">FLOOR(DAY(MINUTE(BS$5/38)/2+56)&amp;"/5/"&amp;BS$5,7)-36</f>
        <v>67675</v>
      </c>
      <c r="BT8" s="165">
        <f t="shared" si="4"/>
        <v>68025</v>
      </c>
      <c r="BU8" s="165">
        <f t="shared" si="4"/>
        <v>68410</v>
      </c>
      <c r="BV8" s="165">
        <f t="shared" si="4"/>
        <v>68767</v>
      </c>
      <c r="BW8" s="165">
        <f t="shared" si="4"/>
        <v>69124</v>
      </c>
      <c r="BX8" s="165">
        <f t="shared" si="4"/>
        <v>69502</v>
      </c>
      <c r="BY8" s="165">
        <f t="shared" si="4"/>
        <v>69859</v>
      </c>
      <c r="BZ8" s="165">
        <f t="shared" si="4"/>
        <v>70216</v>
      </c>
      <c r="CA8" s="165">
        <f t="shared" si="4"/>
        <v>70594</v>
      </c>
      <c r="CB8" s="165">
        <f t="shared" si="4"/>
        <v>70951</v>
      </c>
      <c r="CC8" s="165">
        <f t="shared" si="4"/>
        <v>71336</v>
      </c>
      <c r="CD8" s="165">
        <f t="shared" si="4"/>
        <v>71693</v>
      </c>
      <c r="CE8" s="165">
        <f t="shared" si="4"/>
        <v>72043</v>
      </c>
      <c r="CF8" s="165">
        <f t="shared" si="4"/>
        <v>72428</v>
      </c>
      <c r="CG8" s="165">
        <f t="shared" si="4"/>
        <v>72785</v>
      </c>
      <c r="CH8" s="165">
        <f t="shared" si="4"/>
        <v>73135</v>
      </c>
      <c r="CI8" s="165">
        <f t="shared" si="4"/>
        <v>73520</v>
      </c>
      <c r="CJ8" s="165">
        <f t="shared" si="4"/>
        <v>73877</v>
      </c>
      <c r="CK8" s="165">
        <f t="shared" si="4"/>
        <v>74227</v>
      </c>
      <c r="CL8" s="165">
        <f t="shared" si="4"/>
        <v>74612</v>
      </c>
      <c r="CM8" s="165">
        <f t="shared" si="4"/>
        <v>74969</v>
      </c>
      <c r="CN8" s="165">
        <f t="shared" si="4"/>
        <v>75347</v>
      </c>
      <c r="CO8" s="165">
        <f t="shared" si="4"/>
        <v>75704</v>
      </c>
      <c r="CP8" s="165">
        <f t="shared" si="4"/>
        <v>76061</v>
      </c>
      <c r="CQ8" s="165">
        <f t="shared" si="4"/>
        <v>76446</v>
      </c>
      <c r="CR8" s="165">
        <f t="shared" si="4"/>
        <v>76796</v>
      </c>
      <c r="CS8" s="165">
        <f t="shared" si="4"/>
        <v>77153</v>
      </c>
      <c r="CT8" s="165">
        <f t="shared" si="4"/>
        <v>77538</v>
      </c>
      <c r="CU8" s="165">
        <f t="shared" si="4"/>
        <v>77888</v>
      </c>
      <c r="CV8" s="165">
        <f t="shared" si="4"/>
        <v>78273</v>
      </c>
      <c r="CW8" s="165">
        <f t="shared" si="4"/>
        <v>78630</v>
      </c>
      <c r="CX8" s="165">
        <f t="shared" si="4"/>
        <v>78980</v>
      </c>
      <c r="CY8" s="165">
        <f t="shared" si="4"/>
        <v>79365</v>
      </c>
      <c r="CZ8" s="165">
        <f t="shared" si="4"/>
        <v>79722</v>
      </c>
      <c r="DA8" s="165">
        <f t="shared" si="4"/>
        <v>80072</v>
      </c>
      <c r="DB8" s="165">
        <f t="shared" si="4"/>
        <v>80457</v>
      </c>
    </row>
    <row r="9" spans="1:106" ht="21" customHeight="1" x14ac:dyDescent="0.3">
      <c r="A9" s="158">
        <v>3</v>
      </c>
      <c r="B9" s="159">
        <f t="shared" si="2"/>
        <v>43934</v>
      </c>
      <c r="C9" s="159"/>
      <c r="D9" s="164" t="s">
        <v>20</v>
      </c>
      <c r="E9" s="165">
        <f>FLOOR(DAY(MINUTE(E$5/38)/2+56)&amp;"/5/"&amp;E$5,7)-33</f>
        <v>43577</v>
      </c>
      <c r="F9" s="165">
        <f>FLOOR(DAY(MINUTE(F$5/38)/2+56)&amp;"/5/"&amp;F$5,7)-33</f>
        <v>43934</v>
      </c>
      <c r="G9" s="165">
        <f t="shared" ref="G9:BR9" si="5">FLOOR(DAY(MINUTE(G$5/38)/2+56)&amp;"/5/"&amp;G$5,7)-33</f>
        <v>44291</v>
      </c>
      <c r="H9" s="165">
        <f t="shared" si="5"/>
        <v>44669</v>
      </c>
      <c r="I9" s="165">
        <f t="shared" si="5"/>
        <v>45026</v>
      </c>
      <c r="J9" s="165">
        <f t="shared" si="5"/>
        <v>45383</v>
      </c>
      <c r="K9" s="165">
        <f t="shared" si="5"/>
        <v>45768</v>
      </c>
      <c r="L9" s="165">
        <f t="shared" si="5"/>
        <v>46118</v>
      </c>
      <c r="M9" s="165">
        <f t="shared" si="5"/>
        <v>46475</v>
      </c>
      <c r="N9" s="165">
        <f t="shared" si="5"/>
        <v>46860</v>
      </c>
      <c r="O9" s="165">
        <f t="shared" si="5"/>
        <v>47210</v>
      </c>
      <c r="P9" s="165">
        <f t="shared" si="5"/>
        <v>47595</v>
      </c>
      <c r="Q9" s="165">
        <f t="shared" si="5"/>
        <v>47952</v>
      </c>
      <c r="R9" s="165">
        <f t="shared" si="5"/>
        <v>48302</v>
      </c>
      <c r="S9" s="165">
        <f t="shared" si="5"/>
        <v>48687</v>
      </c>
      <c r="T9" s="165">
        <f t="shared" si="5"/>
        <v>49044</v>
      </c>
      <c r="U9" s="165">
        <f t="shared" si="5"/>
        <v>49394</v>
      </c>
      <c r="V9" s="165">
        <f t="shared" si="5"/>
        <v>49779</v>
      </c>
      <c r="W9" s="165">
        <f t="shared" si="5"/>
        <v>50136</v>
      </c>
      <c r="X9" s="165">
        <f t="shared" si="5"/>
        <v>50521</v>
      </c>
      <c r="Y9" s="165">
        <f t="shared" si="5"/>
        <v>50871</v>
      </c>
      <c r="Z9" s="165">
        <f t="shared" si="5"/>
        <v>51228</v>
      </c>
      <c r="AA9" s="165">
        <f t="shared" si="5"/>
        <v>51613</v>
      </c>
      <c r="AB9" s="165">
        <f t="shared" si="5"/>
        <v>51963</v>
      </c>
      <c r="AC9" s="165">
        <f t="shared" si="5"/>
        <v>52320</v>
      </c>
      <c r="AD9" s="165">
        <f t="shared" si="5"/>
        <v>52705</v>
      </c>
      <c r="AE9" s="165">
        <f t="shared" si="5"/>
        <v>53062</v>
      </c>
      <c r="AF9" s="165">
        <f t="shared" si="5"/>
        <v>53412</v>
      </c>
      <c r="AG9" s="165">
        <f t="shared" si="5"/>
        <v>53797</v>
      </c>
      <c r="AH9" s="165">
        <f t="shared" si="5"/>
        <v>54154</v>
      </c>
      <c r="AI9" s="165">
        <f t="shared" si="5"/>
        <v>54532</v>
      </c>
      <c r="AJ9" s="165">
        <f t="shared" si="5"/>
        <v>54889</v>
      </c>
      <c r="AK9" s="165">
        <f t="shared" si="5"/>
        <v>55246</v>
      </c>
      <c r="AL9" s="165">
        <f t="shared" si="5"/>
        <v>55631</v>
      </c>
      <c r="AM9" s="165">
        <f t="shared" si="5"/>
        <v>55981</v>
      </c>
      <c r="AN9" s="165">
        <f t="shared" si="5"/>
        <v>56338</v>
      </c>
      <c r="AO9" s="165">
        <f t="shared" si="5"/>
        <v>56723</v>
      </c>
      <c r="AP9" s="165">
        <f t="shared" si="5"/>
        <v>57073</v>
      </c>
      <c r="AQ9" s="165">
        <f t="shared" si="5"/>
        <v>57458</v>
      </c>
      <c r="AR9" s="165">
        <f t="shared" si="5"/>
        <v>57815</v>
      </c>
      <c r="AS9" s="165">
        <f t="shared" si="5"/>
        <v>58165</v>
      </c>
      <c r="AT9" s="165">
        <f t="shared" si="5"/>
        <v>58550</v>
      </c>
      <c r="AU9" s="165">
        <f t="shared" si="5"/>
        <v>58907</v>
      </c>
      <c r="AV9" s="165">
        <f t="shared" si="5"/>
        <v>59257</v>
      </c>
      <c r="AW9" s="165">
        <f t="shared" si="5"/>
        <v>59642</v>
      </c>
      <c r="AX9" s="165">
        <f t="shared" si="5"/>
        <v>59999</v>
      </c>
      <c r="AY9" s="165">
        <f t="shared" si="5"/>
        <v>60356</v>
      </c>
      <c r="AZ9" s="165">
        <f t="shared" si="5"/>
        <v>60734</v>
      </c>
      <c r="BA9" s="165">
        <f t="shared" si="5"/>
        <v>61091</v>
      </c>
      <c r="BB9" s="165">
        <f t="shared" si="5"/>
        <v>61476</v>
      </c>
      <c r="BC9" s="165">
        <f t="shared" si="5"/>
        <v>61833</v>
      </c>
      <c r="BD9" s="165">
        <f t="shared" si="5"/>
        <v>62183</v>
      </c>
      <c r="BE9" s="165">
        <f t="shared" si="5"/>
        <v>62568</v>
      </c>
      <c r="BF9" s="165">
        <f t="shared" si="5"/>
        <v>62925</v>
      </c>
      <c r="BG9" s="165">
        <f t="shared" si="5"/>
        <v>63275</v>
      </c>
      <c r="BH9" s="165">
        <f t="shared" si="5"/>
        <v>63660</v>
      </c>
      <c r="BI9" s="165">
        <f t="shared" si="5"/>
        <v>64017</v>
      </c>
      <c r="BJ9" s="165">
        <f t="shared" si="5"/>
        <v>64395</v>
      </c>
      <c r="BK9" s="165">
        <f t="shared" si="5"/>
        <v>64752</v>
      </c>
      <c r="BL9" s="165">
        <f t="shared" si="5"/>
        <v>65109</v>
      </c>
      <c r="BM9" s="165">
        <f t="shared" si="5"/>
        <v>65487</v>
      </c>
      <c r="BN9" s="165">
        <f t="shared" si="5"/>
        <v>65844</v>
      </c>
      <c r="BO9" s="165">
        <f t="shared" si="5"/>
        <v>66201</v>
      </c>
      <c r="BP9" s="165">
        <f t="shared" si="5"/>
        <v>66586</v>
      </c>
      <c r="BQ9" s="165">
        <f t="shared" si="5"/>
        <v>66936</v>
      </c>
      <c r="BR9" s="165">
        <f t="shared" si="5"/>
        <v>67293</v>
      </c>
      <c r="BS9" s="165">
        <f t="shared" ref="BS9:DB9" si="6">FLOOR(DAY(MINUTE(BS$5/38)/2+56)&amp;"/5/"&amp;BS$5,7)-33</f>
        <v>67678</v>
      </c>
      <c r="BT9" s="165">
        <f t="shared" si="6"/>
        <v>68028</v>
      </c>
      <c r="BU9" s="165">
        <f t="shared" si="6"/>
        <v>68413</v>
      </c>
      <c r="BV9" s="165">
        <f t="shared" si="6"/>
        <v>68770</v>
      </c>
      <c r="BW9" s="165">
        <f t="shared" si="6"/>
        <v>69127</v>
      </c>
      <c r="BX9" s="165">
        <f t="shared" si="6"/>
        <v>69505</v>
      </c>
      <c r="BY9" s="165">
        <f t="shared" si="6"/>
        <v>69862</v>
      </c>
      <c r="BZ9" s="165">
        <f t="shared" si="6"/>
        <v>70219</v>
      </c>
      <c r="CA9" s="165">
        <f t="shared" si="6"/>
        <v>70597</v>
      </c>
      <c r="CB9" s="165">
        <f t="shared" si="6"/>
        <v>70954</v>
      </c>
      <c r="CC9" s="165">
        <f t="shared" si="6"/>
        <v>71339</v>
      </c>
      <c r="CD9" s="165">
        <f t="shared" si="6"/>
        <v>71696</v>
      </c>
      <c r="CE9" s="165">
        <f t="shared" si="6"/>
        <v>72046</v>
      </c>
      <c r="CF9" s="165">
        <f t="shared" si="6"/>
        <v>72431</v>
      </c>
      <c r="CG9" s="165">
        <f t="shared" si="6"/>
        <v>72788</v>
      </c>
      <c r="CH9" s="165">
        <f t="shared" si="6"/>
        <v>73138</v>
      </c>
      <c r="CI9" s="165">
        <f t="shared" si="6"/>
        <v>73523</v>
      </c>
      <c r="CJ9" s="165">
        <f t="shared" si="6"/>
        <v>73880</v>
      </c>
      <c r="CK9" s="165">
        <f t="shared" si="6"/>
        <v>74230</v>
      </c>
      <c r="CL9" s="165">
        <f t="shared" si="6"/>
        <v>74615</v>
      </c>
      <c r="CM9" s="165">
        <f t="shared" si="6"/>
        <v>74972</v>
      </c>
      <c r="CN9" s="165">
        <f t="shared" si="6"/>
        <v>75350</v>
      </c>
      <c r="CO9" s="165">
        <f t="shared" si="6"/>
        <v>75707</v>
      </c>
      <c r="CP9" s="165">
        <f t="shared" si="6"/>
        <v>76064</v>
      </c>
      <c r="CQ9" s="165">
        <f t="shared" si="6"/>
        <v>76449</v>
      </c>
      <c r="CR9" s="165">
        <f t="shared" si="6"/>
        <v>76799</v>
      </c>
      <c r="CS9" s="165">
        <f t="shared" si="6"/>
        <v>77156</v>
      </c>
      <c r="CT9" s="165">
        <f t="shared" si="6"/>
        <v>77541</v>
      </c>
      <c r="CU9" s="165">
        <f t="shared" si="6"/>
        <v>77891</v>
      </c>
      <c r="CV9" s="165">
        <f t="shared" si="6"/>
        <v>78276</v>
      </c>
      <c r="CW9" s="165">
        <f t="shared" si="6"/>
        <v>78633</v>
      </c>
      <c r="CX9" s="165">
        <f t="shared" si="6"/>
        <v>78983</v>
      </c>
      <c r="CY9" s="165">
        <f t="shared" si="6"/>
        <v>79368</v>
      </c>
      <c r="CZ9" s="165">
        <f t="shared" si="6"/>
        <v>79725</v>
      </c>
      <c r="DA9" s="165">
        <f t="shared" si="6"/>
        <v>80075</v>
      </c>
      <c r="DB9" s="165">
        <f t="shared" si="6"/>
        <v>80460</v>
      </c>
    </row>
    <row r="10" spans="1:106" ht="21" customHeight="1" x14ac:dyDescent="0.3">
      <c r="A10" s="158">
        <v>4</v>
      </c>
      <c r="B10" s="159">
        <f t="shared" si="2"/>
        <v>43952</v>
      </c>
      <c r="C10" s="159"/>
      <c r="D10" s="164" t="s">
        <v>21</v>
      </c>
      <c r="E10" s="165">
        <f>DATE(E$5,5,1)</f>
        <v>43586</v>
      </c>
      <c r="F10" s="165">
        <f>DATE(F$5,5,1)</f>
        <v>43952</v>
      </c>
      <c r="G10" s="165">
        <f t="shared" ref="G10:BR10" si="7">DATE(G$5,5,1)</f>
        <v>44317</v>
      </c>
      <c r="H10" s="165">
        <f t="shared" si="7"/>
        <v>44682</v>
      </c>
      <c r="I10" s="165">
        <f t="shared" si="7"/>
        <v>45047</v>
      </c>
      <c r="J10" s="165">
        <f t="shared" si="7"/>
        <v>45413</v>
      </c>
      <c r="K10" s="165">
        <f t="shared" si="7"/>
        <v>45778</v>
      </c>
      <c r="L10" s="165">
        <f t="shared" si="7"/>
        <v>46143</v>
      </c>
      <c r="M10" s="165">
        <f t="shared" si="7"/>
        <v>46508</v>
      </c>
      <c r="N10" s="165">
        <f t="shared" si="7"/>
        <v>46874</v>
      </c>
      <c r="O10" s="165">
        <f t="shared" si="7"/>
        <v>47239</v>
      </c>
      <c r="P10" s="165">
        <f t="shared" si="7"/>
        <v>47604</v>
      </c>
      <c r="Q10" s="165">
        <f t="shared" si="7"/>
        <v>47969</v>
      </c>
      <c r="R10" s="165">
        <f t="shared" si="7"/>
        <v>48335</v>
      </c>
      <c r="S10" s="165">
        <f t="shared" si="7"/>
        <v>48700</v>
      </c>
      <c r="T10" s="165">
        <f t="shared" si="7"/>
        <v>49065</v>
      </c>
      <c r="U10" s="165">
        <f t="shared" si="7"/>
        <v>49430</v>
      </c>
      <c r="V10" s="165">
        <f t="shared" si="7"/>
        <v>49796</v>
      </c>
      <c r="W10" s="165">
        <f t="shared" si="7"/>
        <v>50161</v>
      </c>
      <c r="X10" s="165">
        <f t="shared" si="7"/>
        <v>50526</v>
      </c>
      <c r="Y10" s="165">
        <f t="shared" si="7"/>
        <v>50891</v>
      </c>
      <c r="Z10" s="165">
        <f t="shared" si="7"/>
        <v>51257</v>
      </c>
      <c r="AA10" s="165">
        <f t="shared" si="7"/>
        <v>51622</v>
      </c>
      <c r="AB10" s="165">
        <f t="shared" si="7"/>
        <v>51987</v>
      </c>
      <c r="AC10" s="165">
        <f t="shared" si="7"/>
        <v>52352</v>
      </c>
      <c r="AD10" s="165">
        <f t="shared" si="7"/>
        <v>52718</v>
      </c>
      <c r="AE10" s="165">
        <f t="shared" si="7"/>
        <v>53083</v>
      </c>
      <c r="AF10" s="165">
        <f t="shared" si="7"/>
        <v>53448</v>
      </c>
      <c r="AG10" s="165">
        <f t="shared" si="7"/>
        <v>53813</v>
      </c>
      <c r="AH10" s="165">
        <f t="shared" si="7"/>
        <v>54179</v>
      </c>
      <c r="AI10" s="165">
        <f t="shared" si="7"/>
        <v>54544</v>
      </c>
      <c r="AJ10" s="165">
        <f t="shared" si="7"/>
        <v>54909</v>
      </c>
      <c r="AK10" s="165">
        <f t="shared" si="7"/>
        <v>55274</v>
      </c>
      <c r="AL10" s="165">
        <f t="shared" si="7"/>
        <v>55640</v>
      </c>
      <c r="AM10" s="165">
        <f t="shared" si="7"/>
        <v>56005</v>
      </c>
      <c r="AN10" s="165">
        <f t="shared" si="7"/>
        <v>56370</v>
      </c>
      <c r="AO10" s="165">
        <f t="shared" si="7"/>
        <v>56735</v>
      </c>
      <c r="AP10" s="165">
        <f t="shared" si="7"/>
        <v>57101</v>
      </c>
      <c r="AQ10" s="165">
        <f t="shared" si="7"/>
        <v>57466</v>
      </c>
      <c r="AR10" s="165">
        <f t="shared" si="7"/>
        <v>57831</v>
      </c>
      <c r="AS10" s="165">
        <f t="shared" si="7"/>
        <v>58196</v>
      </c>
      <c r="AT10" s="165">
        <f t="shared" si="7"/>
        <v>58562</v>
      </c>
      <c r="AU10" s="165">
        <f t="shared" si="7"/>
        <v>58927</v>
      </c>
      <c r="AV10" s="165">
        <f t="shared" si="7"/>
        <v>59292</v>
      </c>
      <c r="AW10" s="165">
        <f t="shared" si="7"/>
        <v>59657</v>
      </c>
      <c r="AX10" s="165">
        <f t="shared" si="7"/>
        <v>60023</v>
      </c>
      <c r="AY10" s="165">
        <f t="shared" si="7"/>
        <v>60388</v>
      </c>
      <c r="AZ10" s="165">
        <f t="shared" si="7"/>
        <v>60753</v>
      </c>
      <c r="BA10" s="165">
        <f t="shared" si="7"/>
        <v>61118</v>
      </c>
      <c r="BB10" s="165">
        <f t="shared" si="7"/>
        <v>61484</v>
      </c>
      <c r="BC10" s="165">
        <f t="shared" si="7"/>
        <v>61849</v>
      </c>
      <c r="BD10" s="165">
        <f t="shared" si="7"/>
        <v>62214</v>
      </c>
      <c r="BE10" s="165">
        <f t="shared" si="7"/>
        <v>62579</v>
      </c>
      <c r="BF10" s="165">
        <f t="shared" si="7"/>
        <v>62945</v>
      </c>
      <c r="BG10" s="165">
        <f t="shared" si="7"/>
        <v>63310</v>
      </c>
      <c r="BH10" s="165">
        <f t="shared" si="7"/>
        <v>63675</v>
      </c>
      <c r="BI10" s="165">
        <f t="shared" si="7"/>
        <v>64040</v>
      </c>
      <c r="BJ10" s="165">
        <f t="shared" si="7"/>
        <v>64406</v>
      </c>
      <c r="BK10" s="165">
        <f t="shared" si="7"/>
        <v>64771</v>
      </c>
      <c r="BL10" s="165">
        <f t="shared" si="7"/>
        <v>65136</v>
      </c>
      <c r="BM10" s="165">
        <f t="shared" si="7"/>
        <v>65501</v>
      </c>
      <c r="BN10" s="165">
        <f t="shared" si="7"/>
        <v>65867</v>
      </c>
      <c r="BO10" s="165">
        <f t="shared" si="7"/>
        <v>66232</v>
      </c>
      <c r="BP10" s="165">
        <f t="shared" si="7"/>
        <v>66597</v>
      </c>
      <c r="BQ10" s="165">
        <f t="shared" si="7"/>
        <v>66962</v>
      </c>
      <c r="BR10" s="165">
        <f t="shared" si="7"/>
        <v>67328</v>
      </c>
      <c r="BS10" s="165">
        <f t="shared" ref="BS10:DB10" si="8">DATE(BS$5,5,1)</f>
        <v>67693</v>
      </c>
      <c r="BT10" s="165">
        <f t="shared" si="8"/>
        <v>68058</v>
      </c>
      <c r="BU10" s="165">
        <f t="shared" si="8"/>
        <v>68423</v>
      </c>
      <c r="BV10" s="165">
        <f t="shared" si="8"/>
        <v>68789</v>
      </c>
      <c r="BW10" s="165">
        <f t="shared" si="8"/>
        <v>69154</v>
      </c>
      <c r="BX10" s="165">
        <f t="shared" si="8"/>
        <v>69519</v>
      </c>
      <c r="BY10" s="165">
        <f t="shared" si="8"/>
        <v>69884</v>
      </c>
      <c r="BZ10" s="165">
        <f t="shared" si="8"/>
        <v>70250</v>
      </c>
      <c r="CA10" s="165">
        <f t="shared" si="8"/>
        <v>70615</v>
      </c>
      <c r="CB10" s="165">
        <f t="shared" si="8"/>
        <v>70980</v>
      </c>
      <c r="CC10" s="165">
        <f t="shared" si="8"/>
        <v>71345</v>
      </c>
      <c r="CD10" s="165">
        <f t="shared" si="8"/>
        <v>71711</v>
      </c>
      <c r="CE10" s="165">
        <f t="shared" si="8"/>
        <v>72076</v>
      </c>
      <c r="CF10" s="165">
        <f t="shared" si="8"/>
        <v>72441</v>
      </c>
      <c r="CG10" s="165">
        <f t="shared" si="8"/>
        <v>72806</v>
      </c>
      <c r="CH10" s="165">
        <f t="shared" si="8"/>
        <v>73171</v>
      </c>
      <c r="CI10" s="165">
        <f t="shared" si="8"/>
        <v>73536</v>
      </c>
      <c r="CJ10" s="165">
        <f t="shared" si="8"/>
        <v>73901</v>
      </c>
      <c r="CK10" s="165">
        <f t="shared" si="8"/>
        <v>74266</v>
      </c>
      <c r="CL10" s="165">
        <f t="shared" si="8"/>
        <v>74632</v>
      </c>
      <c r="CM10" s="165">
        <f t="shared" si="8"/>
        <v>74997</v>
      </c>
      <c r="CN10" s="165">
        <f t="shared" si="8"/>
        <v>75362</v>
      </c>
      <c r="CO10" s="165">
        <f t="shared" si="8"/>
        <v>75727</v>
      </c>
      <c r="CP10" s="165">
        <f t="shared" si="8"/>
        <v>76093</v>
      </c>
      <c r="CQ10" s="165">
        <f t="shared" si="8"/>
        <v>76458</v>
      </c>
      <c r="CR10" s="165">
        <f t="shared" si="8"/>
        <v>76823</v>
      </c>
      <c r="CS10" s="165">
        <f t="shared" si="8"/>
        <v>77188</v>
      </c>
      <c r="CT10" s="165">
        <f t="shared" si="8"/>
        <v>77554</v>
      </c>
      <c r="CU10" s="165">
        <f t="shared" si="8"/>
        <v>77919</v>
      </c>
      <c r="CV10" s="165">
        <f t="shared" si="8"/>
        <v>78284</v>
      </c>
      <c r="CW10" s="165">
        <f t="shared" si="8"/>
        <v>78649</v>
      </c>
      <c r="CX10" s="165">
        <f t="shared" si="8"/>
        <v>79015</v>
      </c>
      <c r="CY10" s="165">
        <f t="shared" si="8"/>
        <v>79380</v>
      </c>
      <c r="CZ10" s="165">
        <f t="shared" si="8"/>
        <v>79745</v>
      </c>
      <c r="DA10" s="165">
        <f t="shared" si="8"/>
        <v>80110</v>
      </c>
      <c r="DB10" s="165">
        <f t="shared" si="8"/>
        <v>80476</v>
      </c>
    </row>
    <row r="11" spans="1:106" ht="21" customHeight="1" x14ac:dyDescent="0.3">
      <c r="A11" s="158">
        <v>5</v>
      </c>
      <c r="B11" s="159">
        <f t="shared" si="2"/>
        <v>43959</v>
      </c>
      <c r="C11" s="159"/>
      <c r="D11" s="164" t="s">
        <v>22</v>
      </c>
      <c r="E11" s="165">
        <f>DATE(E$5,5,8)</f>
        <v>43593</v>
      </c>
      <c r="F11" s="165">
        <f>DATE(F$5,5,8)</f>
        <v>43959</v>
      </c>
      <c r="G11" s="165">
        <f t="shared" ref="G11:BR11" si="9">DATE(G$5,5,8)</f>
        <v>44324</v>
      </c>
      <c r="H11" s="165">
        <f t="shared" si="9"/>
        <v>44689</v>
      </c>
      <c r="I11" s="165">
        <f t="shared" si="9"/>
        <v>45054</v>
      </c>
      <c r="J11" s="165">
        <f t="shared" si="9"/>
        <v>45420</v>
      </c>
      <c r="K11" s="165">
        <f t="shared" si="9"/>
        <v>45785</v>
      </c>
      <c r="L11" s="165">
        <f t="shared" si="9"/>
        <v>46150</v>
      </c>
      <c r="M11" s="165">
        <f t="shared" si="9"/>
        <v>46515</v>
      </c>
      <c r="N11" s="165">
        <f t="shared" si="9"/>
        <v>46881</v>
      </c>
      <c r="O11" s="165">
        <f t="shared" si="9"/>
        <v>47246</v>
      </c>
      <c r="P11" s="165">
        <f t="shared" si="9"/>
        <v>47611</v>
      </c>
      <c r="Q11" s="165">
        <f t="shared" si="9"/>
        <v>47976</v>
      </c>
      <c r="R11" s="165">
        <f t="shared" si="9"/>
        <v>48342</v>
      </c>
      <c r="S11" s="165">
        <f t="shared" si="9"/>
        <v>48707</v>
      </c>
      <c r="T11" s="165">
        <f t="shared" si="9"/>
        <v>49072</v>
      </c>
      <c r="U11" s="165">
        <f t="shared" si="9"/>
        <v>49437</v>
      </c>
      <c r="V11" s="165">
        <f t="shared" si="9"/>
        <v>49803</v>
      </c>
      <c r="W11" s="165">
        <f t="shared" si="9"/>
        <v>50168</v>
      </c>
      <c r="X11" s="165">
        <f t="shared" si="9"/>
        <v>50533</v>
      </c>
      <c r="Y11" s="165">
        <f t="shared" si="9"/>
        <v>50898</v>
      </c>
      <c r="Z11" s="165">
        <f t="shared" si="9"/>
        <v>51264</v>
      </c>
      <c r="AA11" s="165">
        <f t="shared" si="9"/>
        <v>51629</v>
      </c>
      <c r="AB11" s="165">
        <f t="shared" si="9"/>
        <v>51994</v>
      </c>
      <c r="AC11" s="165">
        <f t="shared" si="9"/>
        <v>52359</v>
      </c>
      <c r="AD11" s="165">
        <f t="shared" si="9"/>
        <v>52725</v>
      </c>
      <c r="AE11" s="165">
        <f t="shared" si="9"/>
        <v>53090</v>
      </c>
      <c r="AF11" s="165">
        <f t="shared" si="9"/>
        <v>53455</v>
      </c>
      <c r="AG11" s="165">
        <f t="shared" si="9"/>
        <v>53820</v>
      </c>
      <c r="AH11" s="165">
        <f t="shared" si="9"/>
        <v>54186</v>
      </c>
      <c r="AI11" s="165">
        <f t="shared" si="9"/>
        <v>54551</v>
      </c>
      <c r="AJ11" s="165">
        <f t="shared" si="9"/>
        <v>54916</v>
      </c>
      <c r="AK11" s="165">
        <f t="shared" si="9"/>
        <v>55281</v>
      </c>
      <c r="AL11" s="165">
        <f t="shared" si="9"/>
        <v>55647</v>
      </c>
      <c r="AM11" s="165">
        <f t="shared" si="9"/>
        <v>56012</v>
      </c>
      <c r="AN11" s="165">
        <f t="shared" si="9"/>
        <v>56377</v>
      </c>
      <c r="AO11" s="165">
        <f t="shared" si="9"/>
        <v>56742</v>
      </c>
      <c r="AP11" s="165">
        <f t="shared" si="9"/>
        <v>57108</v>
      </c>
      <c r="AQ11" s="165">
        <f t="shared" si="9"/>
        <v>57473</v>
      </c>
      <c r="AR11" s="165">
        <f t="shared" si="9"/>
        <v>57838</v>
      </c>
      <c r="AS11" s="165">
        <f t="shared" si="9"/>
        <v>58203</v>
      </c>
      <c r="AT11" s="165">
        <f t="shared" si="9"/>
        <v>58569</v>
      </c>
      <c r="AU11" s="165">
        <f t="shared" si="9"/>
        <v>58934</v>
      </c>
      <c r="AV11" s="165">
        <f t="shared" si="9"/>
        <v>59299</v>
      </c>
      <c r="AW11" s="165">
        <f t="shared" si="9"/>
        <v>59664</v>
      </c>
      <c r="AX11" s="165">
        <f t="shared" si="9"/>
        <v>60030</v>
      </c>
      <c r="AY11" s="165">
        <f t="shared" si="9"/>
        <v>60395</v>
      </c>
      <c r="AZ11" s="165">
        <f t="shared" si="9"/>
        <v>60760</v>
      </c>
      <c r="BA11" s="165">
        <f t="shared" si="9"/>
        <v>61125</v>
      </c>
      <c r="BB11" s="165">
        <f t="shared" si="9"/>
        <v>61491</v>
      </c>
      <c r="BC11" s="165">
        <f t="shared" si="9"/>
        <v>61856</v>
      </c>
      <c r="BD11" s="165">
        <f t="shared" si="9"/>
        <v>62221</v>
      </c>
      <c r="BE11" s="165">
        <f t="shared" si="9"/>
        <v>62586</v>
      </c>
      <c r="BF11" s="165">
        <f t="shared" si="9"/>
        <v>62952</v>
      </c>
      <c r="BG11" s="165">
        <f t="shared" si="9"/>
        <v>63317</v>
      </c>
      <c r="BH11" s="165">
        <f t="shared" si="9"/>
        <v>63682</v>
      </c>
      <c r="BI11" s="165">
        <f t="shared" si="9"/>
        <v>64047</v>
      </c>
      <c r="BJ11" s="165">
        <f t="shared" si="9"/>
        <v>64413</v>
      </c>
      <c r="BK11" s="165">
        <f t="shared" si="9"/>
        <v>64778</v>
      </c>
      <c r="BL11" s="165">
        <f t="shared" si="9"/>
        <v>65143</v>
      </c>
      <c r="BM11" s="165">
        <f t="shared" si="9"/>
        <v>65508</v>
      </c>
      <c r="BN11" s="165">
        <f t="shared" si="9"/>
        <v>65874</v>
      </c>
      <c r="BO11" s="165">
        <f t="shared" si="9"/>
        <v>66239</v>
      </c>
      <c r="BP11" s="165">
        <f t="shared" si="9"/>
        <v>66604</v>
      </c>
      <c r="BQ11" s="165">
        <f t="shared" si="9"/>
        <v>66969</v>
      </c>
      <c r="BR11" s="165">
        <f t="shared" si="9"/>
        <v>67335</v>
      </c>
      <c r="BS11" s="165">
        <f t="shared" ref="BS11:DB11" si="10">DATE(BS$5,5,8)</f>
        <v>67700</v>
      </c>
      <c r="BT11" s="165">
        <f t="shared" si="10"/>
        <v>68065</v>
      </c>
      <c r="BU11" s="165">
        <f t="shared" si="10"/>
        <v>68430</v>
      </c>
      <c r="BV11" s="165">
        <f t="shared" si="10"/>
        <v>68796</v>
      </c>
      <c r="BW11" s="165">
        <f t="shared" si="10"/>
        <v>69161</v>
      </c>
      <c r="BX11" s="165">
        <f t="shared" si="10"/>
        <v>69526</v>
      </c>
      <c r="BY11" s="165">
        <f t="shared" si="10"/>
        <v>69891</v>
      </c>
      <c r="BZ11" s="165">
        <f t="shared" si="10"/>
        <v>70257</v>
      </c>
      <c r="CA11" s="165">
        <f t="shared" si="10"/>
        <v>70622</v>
      </c>
      <c r="CB11" s="165">
        <f t="shared" si="10"/>
        <v>70987</v>
      </c>
      <c r="CC11" s="165">
        <f t="shared" si="10"/>
        <v>71352</v>
      </c>
      <c r="CD11" s="165">
        <f t="shared" si="10"/>
        <v>71718</v>
      </c>
      <c r="CE11" s="165">
        <f t="shared" si="10"/>
        <v>72083</v>
      </c>
      <c r="CF11" s="165">
        <f t="shared" si="10"/>
        <v>72448</v>
      </c>
      <c r="CG11" s="165">
        <f t="shared" si="10"/>
        <v>72813</v>
      </c>
      <c r="CH11" s="165">
        <f t="shared" si="10"/>
        <v>73178</v>
      </c>
      <c r="CI11" s="165">
        <f t="shared" si="10"/>
        <v>73543</v>
      </c>
      <c r="CJ11" s="165">
        <f t="shared" si="10"/>
        <v>73908</v>
      </c>
      <c r="CK11" s="165">
        <f t="shared" si="10"/>
        <v>74273</v>
      </c>
      <c r="CL11" s="165">
        <f t="shared" si="10"/>
        <v>74639</v>
      </c>
      <c r="CM11" s="165">
        <f t="shared" si="10"/>
        <v>75004</v>
      </c>
      <c r="CN11" s="165">
        <f t="shared" si="10"/>
        <v>75369</v>
      </c>
      <c r="CO11" s="165">
        <f t="shared" si="10"/>
        <v>75734</v>
      </c>
      <c r="CP11" s="165">
        <f t="shared" si="10"/>
        <v>76100</v>
      </c>
      <c r="CQ11" s="165">
        <f t="shared" si="10"/>
        <v>76465</v>
      </c>
      <c r="CR11" s="165">
        <f t="shared" si="10"/>
        <v>76830</v>
      </c>
      <c r="CS11" s="165">
        <f t="shared" si="10"/>
        <v>77195</v>
      </c>
      <c r="CT11" s="165">
        <f t="shared" si="10"/>
        <v>77561</v>
      </c>
      <c r="CU11" s="165">
        <f t="shared" si="10"/>
        <v>77926</v>
      </c>
      <c r="CV11" s="165">
        <f t="shared" si="10"/>
        <v>78291</v>
      </c>
      <c r="CW11" s="165">
        <f t="shared" si="10"/>
        <v>78656</v>
      </c>
      <c r="CX11" s="165">
        <f t="shared" si="10"/>
        <v>79022</v>
      </c>
      <c r="CY11" s="165">
        <f t="shared" si="10"/>
        <v>79387</v>
      </c>
      <c r="CZ11" s="165">
        <f t="shared" si="10"/>
        <v>79752</v>
      </c>
      <c r="DA11" s="165">
        <f t="shared" si="10"/>
        <v>80117</v>
      </c>
      <c r="DB11" s="165">
        <f t="shared" si="10"/>
        <v>80483</v>
      </c>
    </row>
    <row r="12" spans="1:106" ht="21" customHeight="1" x14ac:dyDescent="0.3">
      <c r="A12" s="158">
        <v>6</v>
      </c>
      <c r="B12" s="159">
        <f t="shared" si="2"/>
        <v>43972</v>
      </c>
      <c r="C12" s="159"/>
      <c r="D12" s="164" t="s">
        <v>23</v>
      </c>
      <c r="E12" s="165">
        <f>E$11+38</f>
        <v>43631</v>
      </c>
      <c r="F12" s="165">
        <f>F$9+38</f>
        <v>43972</v>
      </c>
      <c r="G12" s="165">
        <f t="shared" ref="G12:BR12" si="11">G$9+38</f>
        <v>44329</v>
      </c>
      <c r="H12" s="165">
        <f t="shared" si="11"/>
        <v>44707</v>
      </c>
      <c r="I12" s="165">
        <f t="shared" si="11"/>
        <v>45064</v>
      </c>
      <c r="J12" s="165">
        <f t="shared" si="11"/>
        <v>45421</v>
      </c>
      <c r="K12" s="165">
        <f t="shared" si="11"/>
        <v>45806</v>
      </c>
      <c r="L12" s="165">
        <f t="shared" si="11"/>
        <v>46156</v>
      </c>
      <c r="M12" s="165">
        <f t="shared" si="11"/>
        <v>46513</v>
      </c>
      <c r="N12" s="165">
        <f t="shared" si="11"/>
        <v>46898</v>
      </c>
      <c r="O12" s="165">
        <f t="shared" si="11"/>
        <v>47248</v>
      </c>
      <c r="P12" s="165">
        <f t="shared" si="11"/>
        <v>47633</v>
      </c>
      <c r="Q12" s="165">
        <f t="shared" si="11"/>
        <v>47990</v>
      </c>
      <c r="R12" s="165">
        <f t="shared" si="11"/>
        <v>48340</v>
      </c>
      <c r="S12" s="165">
        <f t="shared" si="11"/>
        <v>48725</v>
      </c>
      <c r="T12" s="165">
        <f t="shared" si="11"/>
        <v>49082</v>
      </c>
      <c r="U12" s="165">
        <f t="shared" si="11"/>
        <v>49432</v>
      </c>
      <c r="V12" s="165">
        <f t="shared" si="11"/>
        <v>49817</v>
      </c>
      <c r="W12" s="165">
        <f t="shared" si="11"/>
        <v>50174</v>
      </c>
      <c r="X12" s="165">
        <f t="shared" si="11"/>
        <v>50559</v>
      </c>
      <c r="Y12" s="165">
        <f t="shared" si="11"/>
        <v>50909</v>
      </c>
      <c r="Z12" s="165">
        <f t="shared" si="11"/>
        <v>51266</v>
      </c>
      <c r="AA12" s="165">
        <f t="shared" si="11"/>
        <v>51651</v>
      </c>
      <c r="AB12" s="165">
        <f t="shared" si="11"/>
        <v>52001</v>
      </c>
      <c r="AC12" s="165">
        <f t="shared" si="11"/>
        <v>52358</v>
      </c>
      <c r="AD12" s="165">
        <f t="shared" si="11"/>
        <v>52743</v>
      </c>
      <c r="AE12" s="165">
        <f t="shared" si="11"/>
        <v>53100</v>
      </c>
      <c r="AF12" s="165">
        <f t="shared" si="11"/>
        <v>53450</v>
      </c>
      <c r="AG12" s="165">
        <f t="shared" si="11"/>
        <v>53835</v>
      </c>
      <c r="AH12" s="165">
        <f t="shared" si="11"/>
        <v>54192</v>
      </c>
      <c r="AI12" s="165">
        <f t="shared" si="11"/>
        <v>54570</v>
      </c>
      <c r="AJ12" s="165">
        <f t="shared" si="11"/>
        <v>54927</v>
      </c>
      <c r="AK12" s="165">
        <f t="shared" si="11"/>
        <v>55284</v>
      </c>
      <c r="AL12" s="165">
        <f t="shared" si="11"/>
        <v>55669</v>
      </c>
      <c r="AM12" s="165">
        <f t="shared" si="11"/>
        <v>56019</v>
      </c>
      <c r="AN12" s="165">
        <f t="shared" si="11"/>
        <v>56376</v>
      </c>
      <c r="AO12" s="165">
        <f t="shared" si="11"/>
        <v>56761</v>
      </c>
      <c r="AP12" s="165">
        <f t="shared" si="11"/>
        <v>57111</v>
      </c>
      <c r="AQ12" s="165">
        <f t="shared" si="11"/>
        <v>57496</v>
      </c>
      <c r="AR12" s="165">
        <f t="shared" si="11"/>
        <v>57853</v>
      </c>
      <c r="AS12" s="165">
        <f t="shared" si="11"/>
        <v>58203</v>
      </c>
      <c r="AT12" s="165">
        <f t="shared" si="11"/>
        <v>58588</v>
      </c>
      <c r="AU12" s="165">
        <f t="shared" si="11"/>
        <v>58945</v>
      </c>
      <c r="AV12" s="165">
        <f t="shared" si="11"/>
        <v>59295</v>
      </c>
      <c r="AW12" s="165">
        <f t="shared" si="11"/>
        <v>59680</v>
      </c>
      <c r="AX12" s="165">
        <f t="shared" si="11"/>
        <v>60037</v>
      </c>
      <c r="AY12" s="165">
        <f t="shared" si="11"/>
        <v>60394</v>
      </c>
      <c r="AZ12" s="165">
        <f t="shared" si="11"/>
        <v>60772</v>
      </c>
      <c r="BA12" s="165">
        <f t="shared" si="11"/>
        <v>61129</v>
      </c>
      <c r="BB12" s="165">
        <f t="shared" si="11"/>
        <v>61514</v>
      </c>
      <c r="BC12" s="165">
        <f t="shared" si="11"/>
        <v>61871</v>
      </c>
      <c r="BD12" s="165">
        <f t="shared" si="11"/>
        <v>62221</v>
      </c>
      <c r="BE12" s="165">
        <f t="shared" si="11"/>
        <v>62606</v>
      </c>
      <c r="BF12" s="165">
        <f t="shared" si="11"/>
        <v>62963</v>
      </c>
      <c r="BG12" s="165">
        <f t="shared" si="11"/>
        <v>63313</v>
      </c>
      <c r="BH12" s="165">
        <f t="shared" si="11"/>
        <v>63698</v>
      </c>
      <c r="BI12" s="165">
        <f t="shared" si="11"/>
        <v>64055</v>
      </c>
      <c r="BJ12" s="165">
        <f t="shared" si="11"/>
        <v>64433</v>
      </c>
      <c r="BK12" s="165">
        <f t="shared" si="11"/>
        <v>64790</v>
      </c>
      <c r="BL12" s="165">
        <f t="shared" si="11"/>
        <v>65147</v>
      </c>
      <c r="BM12" s="165">
        <f t="shared" si="11"/>
        <v>65525</v>
      </c>
      <c r="BN12" s="165">
        <f t="shared" si="11"/>
        <v>65882</v>
      </c>
      <c r="BO12" s="165">
        <f t="shared" si="11"/>
        <v>66239</v>
      </c>
      <c r="BP12" s="165">
        <f t="shared" si="11"/>
        <v>66624</v>
      </c>
      <c r="BQ12" s="165">
        <f t="shared" si="11"/>
        <v>66974</v>
      </c>
      <c r="BR12" s="165">
        <f t="shared" si="11"/>
        <v>67331</v>
      </c>
      <c r="BS12" s="165">
        <f t="shared" ref="BS12:DB12" si="12">BS$9+38</f>
        <v>67716</v>
      </c>
      <c r="BT12" s="165">
        <f t="shared" si="12"/>
        <v>68066</v>
      </c>
      <c r="BU12" s="165">
        <f t="shared" si="12"/>
        <v>68451</v>
      </c>
      <c r="BV12" s="165">
        <f t="shared" si="12"/>
        <v>68808</v>
      </c>
      <c r="BW12" s="165">
        <f t="shared" si="12"/>
        <v>69165</v>
      </c>
      <c r="BX12" s="165">
        <f t="shared" si="12"/>
        <v>69543</v>
      </c>
      <c r="BY12" s="165">
        <f t="shared" si="12"/>
        <v>69900</v>
      </c>
      <c r="BZ12" s="165">
        <f t="shared" si="12"/>
        <v>70257</v>
      </c>
      <c r="CA12" s="165">
        <f t="shared" si="12"/>
        <v>70635</v>
      </c>
      <c r="CB12" s="165">
        <f t="shared" si="12"/>
        <v>70992</v>
      </c>
      <c r="CC12" s="165">
        <f t="shared" si="12"/>
        <v>71377</v>
      </c>
      <c r="CD12" s="165">
        <f t="shared" si="12"/>
        <v>71734</v>
      </c>
      <c r="CE12" s="165">
        <f t="shared" si="12"/>
        <v>72084</v>
      </c>
      <c r="CF12" s="165">
        <f t="shared" si="12"/>
        <v>72469</v>
      </c>
      <c r="CG12" s="165">
        <f t="shared" si="12"/>
        <v>72826</v>
      </c>
      <c r="CH12" s="165">
        <f t="shared" si="12"/>
        <v>73176</v>
      </c>
      <c r="CI12" s="165">
        <f t="shared" si="12"/>
        <v>73561</v>
      </c>
      <c r="CJ12" s="165">
        <f t="shared" si="12"/>
        <v>73918</v>
      </c>
      <c r="CK12" s="165">
        <f t="shared" si="12"/>
        <v>74268</v>
      </c>
      <c r="CL12" s="165">
        <f t="shared" si="12"/>
        <v>74653</v>
      </c>
      <c r="CM12" s="165">
        <f t="shared" si="12"/>
        <v>75010</v>
      </c>
      <c r="CN12" s="165">
        <f t="shared" si="12"/>
        <v>75388</v>
      </c>
      <c r="CO12" s="165">
        <f t="shared" si="12"/>
        <v>75745</v>
      </c>
      <c r="CP12" s="165">
        <f t="shared" si="12"/>
        <v>76102</v>
      </c>
      <c r="CQ12" s="165">
        <f t="shared" si="12"/>
        <v>76487</v>
      </c>
      <c r="CR12" s="165">
        <f t="shared" si="12"/>
        <v>76837</v>
      </c>
      <c r="CS12" s="165">
        <f t="shared" si="12"/>
        <v>77194</v>
      </c>
      <c r="CT12" s="165">
        <f t="shared" si="12"/>
        <v>77579</v>
      </c>
      <c r="CU12" s="165">
        <f t="shared" si="12"/>
        <v>77929</v>
      </c>
      <c r="CV12" s="165">
        <f t="shared" si="12"/>
        <v>78314</v>
      </c>
      <c r="CW12" s="165">
        <f t="shared" si="12"/>
        <v>78671</v>
      </c>
      <c r="CX12" s="165">
        <f t="shared" si="12"/>
        <v>79021</v>
      </c>
      <c r="CY12" s="165">
        <f t="shared" si="12"/>
        <v>79406</v>
      </c>
      <c r="CZ12" s="165">
        <f t="shared" si="12"/>
        <v>79763</v>
      </c>
      <c r="DA12" s="165">
        <f t="shared" si="12"/>
        <v>80113</v>
      </c>
      <c r="DB12" s="165">
        <f t="shared" si="12"/>
        <v>80498</v>
      </c>
    </row>
    <row r="13" spans="1:106" ht="21" customHeight="1" x14ac:dyDescent="0.3">
      <c r="A13" s="158">
        <v>7</v>
      </c>
      <c r="B13" s="159">
        <f t="shared" si="2"/>
        <v>43983</v>
      </c>
      <c r="C13" s="159"/>
      <c r="D13" s="164" t="s">
        <v>24</v>
      </c>
      <c r="E13" s="165">
        <f>E$11+49</f>
        <v>43642</v>
      </c>
      <c r="F13" s="165">
        <f>F$9+49</f>
        <v>43983</v>
      </c>
      <c r="G13" s="165">
        <f t="shared" ref="G13:BR13" si="13">G$9+49</f>
        <v>44340</v>
      </c>
      <c r="H13" s="165">
        <f t="shared" si="13"/>
        <v>44718</v>
      </c>
      <c r="I13" s="165">
        <f t="shared" si="13"/>
        <v>45075</v>
      </c>
      <c r="J13" s="165">
        <f t="shared" si="13"/>
        <v>45432</v>
      </c>
      <c r="K13" s="165">
        <f t="shared" si="13"/>
        <v>45817</v>
      </c>
      <c r="L13" s="165">
        <f t="shared" si="13"/>
        <v>46167</v>
      </c>
      <c r="M13" s="165">
        <f t="shared" si="13"/>
        <v>46524</v>
      </c>
      <c r="N13" s="165">
        <f t="shared" si="13"/>
        <v>46909</v>
      </c>
      <c r="O13" s="165">
        <f t="shared" si="13"/>
        <v>47259</v>
      </c>
      <c r="P13" s="165">
        <f t="shared" si="13"/>
        <v>47644</v>
      </c>
      <c r="Q13" s="165">
        <f t="shared" si="13"/>
        <v>48001</v>
      </c>
      <c r="R13" s="165">
        <f t="shared" si="13"/>
        <v>48351</v>
      </c>
      <c r="S13" s="165">
        <f t="shared" si="13"/>
        <v>48736</v>
      </c>
      <c r="T13" s="165">
        <f t="shared" si="13"/>
        <v>49093</v>
      </c>
      <c r="U13" s="165">
        <f t="shared" si="13"/>
        <v>49443</v>
      </c>
      <c r="V13" s="165">
        <f t="shared" si="13"/>
        <v>49828</v>
      </c>
      <c r="W13" s="165">
        <f t="shared" si="13"/>
        <v>50185</v>
      </c>
      <c r="X13" s="165">
        <f t="shared" si="13"/>
        <v>50570</v>
      </c>
      <c r="Y13" s="165">
        <f t="shared" si="13"/>
        <v>50920</v>
      </c>
      <c r="Z13" s="165">
        <f t="shared" si="13"/>
        <v>51277</v>
      </c>
      <c r="AA13" s="165">
        <f t="shared" si="13"/>
        <v>51662</v>
      </c>
      <c r="AB13" s="165">
        <f t="shared" si="13"/>
        <v>52012</v>
      </c>
      <c r="AC13" s="165">
        <f t="shared" si="13"/>
        <v>52369</v>
      </c>
      <c r="AD13" s="165">
        <f t="shared" si="13"/>
        <v>52754</v>
      </c>
      <c r="AE13" s="165">
        <f t="shared" si="13"/>
        <v>53111</v>
      </c>
      <c r="AF13" s="165">
        <f t="shared" si="13"/>
        <v>53461</v>
      </c>
      <c r="AG13" s="165">
        <f t="shared" si="13"/>
        <v>53846</v>
      </c>
      <c r="AH13" s="165">
        <f t="shared" si="13"/>
        <v>54203</v>
      </c>
      <c r="AI13" s="165">
        <f t="shared" si="13"/>
        <v>54581</v>
      </c>
      <c r="AJ13" s="165">
        <f t="shared" si="13"/>
        <v>54938</v>
      </c>
      <c r="AK13" s="165">
        <f t="shared" si="13"/>
        <v>55295</v>
      </c>
      <c r="AL13" s="165">
        <f t="shared" si="13"/>
        <v>55680</v>
      </c>
      <c r="AM13" s="165">
        <f t="shared" si="13"/>
        <v>56030</v>
      </c>
      <c r="AN13" s="165">
        <f t="shared" si="13"/>
        <v>56387</v>
      </c>
      <c r="AO13" s="165">
        <f t="shared" si="13"/>
        <v>56772</v>
      </c>
      <c r="AP13" s="165">
        <f t="shared" si="13"/>
        <v>57122</v>
      </c>
      <c r="AQ13" s="165">
        <f t="shared" si="13"/>
        <v>57507</v>
      </c>
      <c r="AR13" s="165">
        <f t="shared" si="13"/>
        <v>57864</v>
      </c>
      <c r="AS13" s="165">
        <f t="shared" si="13"/>
        <v>58214</v>
      </c>
      <c r="AT13" s="165">
        <f t="shared" si="13"/>
        <v>58599</v>
      </c>
      <c r="AU13" s="165">
        <f t="shared" si="13"/>
        <v>58956</v>
      </c>
      <c r="AV13" s="165">
        <f t="shared" si="13"/>
        <v>59306</v>
      </c>
      <c r="AW13" s="165">
        <f t="shared" si="13"/>
        <v>59691</v>
      </c>
      <c r="AX13" s="165">
        <f t="shared" si="13"/>
        <v>60048</v>
      </c>
      <c r="AY13" s="165">
        <f t="shared" si="13"/>
        <v>60405</v>
      </c>
      <c r="AZ13" s="165">
        <f t="shared" si="13"/>
        <v>60783</v>
      </c>
      <c r="BA13" s="165">
        <f t="shared" si="13"/>
        <v>61140</v>
      </c>
      <c r="BB13" s="165">
        <f t="shared" si="13"/>
        <v>61525</v>
      </c>
      <c r="BC13" s="165">
        <f t="shared" si="13"/>
        <v>61882</v>
      </c>
      <c r="BD13" s="165">
        <f t="shared" si="13"/>
        <v>62232</v>
      </c>
      <c r="BE13" s="165">
        <f t="shared" si="13"/>
        <v>62617</v>
      </c>
      <c r="BF13" s="165">
        <f t="shared" si="13"/>
        <v>62974</v>
      </c>
      <c r="BG13" s="165">
        <f t="shared" si="13"/>
        <v>63324</v>
      </c>
      <c r="BH13" s="165">
        <f t="shared" si="13"/>
        <v>63709</v>
      </c>
      <c r="BI13" s="165">
        <f t="shared" si="13"/>
        <v>64066</v>
      </c>
      <c r="BJ13" s="165">
        <f t="shared" si="13"/>
        <v>64444</v>
      </c>
      <c r="BK13" s="165">
        <f t="shared" si="13"/>
        <v>64801</v>
      </c>
      <c r="BL13" s="165">
        <f t="shared" si="13"/>
        <v>65158</v>
      </c>
      <c r="BM13" s="165">
        <f t="shared" si="13"/>
        <v>65536</v>
      </c>
      <c r="BN13" s="165">
        <f t="shared" si="13"/>
        <v>65893</v>
      </c>
      <c r="BO13" s="165">
        <f t="shared" si="13"/>
        <v>66250</v>
      </c>
      <c r="BP13" s="165">
        <f t="shared" si="13"/>
        <v>66635</v>
      </c>
      <c r="BQ13" s="165">
        <f t="shared" si="13"/>
        <v>66985</v>
      </c>
      <c r="BR13" s="165">
        <f t="shared" si="13"/>
        <v>67342</v>
      </c>
      <c r="BS13" s="165">
        <f t="shared" ref="BS13:DB13" si="14">BS$9+49</f>
        <v>67727</v>
      </c>
      <c r="BT13" s="165">
        <f t="shared" si="14"/>
        <v>68077</v>
      </c>
      <c r="BU13" s="165">
        <f t="shared" si="14"/>
        <v>68462</v>
      </c>
      <c r="BV13" s="165">
        <f t="shared" si="14"/>
        <v>68819</v>
      </c>
      <c r="BW13" s="165">
        <f t="shared" si="14"/>
        <v>69176</v>
      </c>
      <c r="BX13" s="165">
        <f t="shared" si="14"/>
        <v>69554</v>
      </c>
      <c r="BY13" s="165">
        <f t="shared" si="14"/>
        <v>69911</v>
      </c>
      <c r="BZ13" s="165">
        <f t="shared" si="14"/>
        <v>70268</v>
      </c>
      <c r="CA13" s="165">
        <f t="shared" si="14"/>
        <v>70646</v>
      </c>
      <c r="CB13" s="165">
        <f t="shared" si="14"/>
        <v>71003</v>
      </c>
      <c r="CC13" s="165">
        <f t="shared" si="14"/>
        <v>71388</v>
      </c>
      <c r="CD13" s="165">
        <f t="shared" si="14"/>
        <v>71745</v>
      </c>
      <c r="CE13" s="165">
        <f t="shared" si="14"/>
        <v>72095</v>
      </c>
      <c r="CF13" s="165">
        <f t="shared" si="14"/>
        <v>72480</v>
      </c>
      <c r="CG13" s="165">
        <f t="shared" si="14"/>
        <v>72837</v>
      </c>
      <c r="CH13" s="165">
        <f t="shared" si="14"/>
        <v>73187</v>
      </c>
      <c r="CI13" s="165">
        <f t="shared" si="14"/>
        <v>73572</v>
      </c>
      <c r="CJ13" s="165">
        <f t="shared" si="14"/>
        <v>73929</v>
      </c>
      <c r="CK13" s="165">
        <f t="shared" si="14"/>
        <v>74279</v>
      </c>
      <c r="CL13" s="165">
        <f t="shared" si="14"/>
        <v>74664</v>
      </c>
      <c r="CM13" s="165">
        <f t="shared" si="14"/>
        <v>75021</v>
      </c>
      <c r="CN13" s="165">
        <f t="shared" si="14"/>
        <v>75399</v>
      </c>
      <c r="CO13" s="165">
        <f t="shared" si="14"/>
        <v>75756</v>
      </c>
      <c r="CP13" s="165">
        <f t="shared" si="14"/>
        <v>76113</v>
      </c>
      <c r="CQ13" s="165">
        <f t="shared" si="14"/>
        <v>76498</v>
      </c>
      <c r="CR13" s="165">
        <f t="shared" si="14"/>
        <v>76848</v>
      </c>
      <c r="CS13" s="165">
        <f t="shared" si="14"/>
        <v>77205</v>
      </c>
      <c r="CT13" s="165">
        <f t="shared" si="14"/>
        <v>77590</v>
      </c>
      <c r="CU13" s="165">
        <f t="shared" si="14"/>
        <v>77940</v>
      </c>
      <c r="CV13" s="165">
        <f t="shared" si="14"/>
        <v>78325</v>
      </c>
      <c r="CW13" s="165">
        <f t="shared" si="14"/>
        <v>78682</v>
      </c>
      <c r="CX13" s="165">
        <f t="shared" si="14"/>
        <v>79032</v>
      </c>
      <c r="CY13" s="165">
        <f t="shared" si="14"/>
        <v>79417</v>
      </c>
      <c r="CZ13" s="165">
        <f t="shared" si="14"/>
        <v>79774</v>
      </c>
      <c r="DA13" s="165">
        <f t="shared" si="14"/>
        <v>80124</v>
      </c>
      <c r="DB13" s="165">
        <f t="shared" si="14"/>
        <v>80509</v>
      </c>
    </row>
    <row r="14" spans="1:106" ht="21" customHeight="1" x14ac:dyDescent="0.3">
      <c r="A14" s="158">
        <v>8</v>
      </c>
      <c r="B14" s="159">
        <f t="shared" si="2"/>
        <v>44026</v>
      </c>
      <c r="C14" s="159"/>
      <c r="D14" s="164" t="s">
        <v>25</v>
      </c>
      <c r="E14" s="165">
        <f>DATE(E$5,7,14)</f>
        <v>43660</v>
      </c>
      <c r="F14" s="165">
        <f>DATE(F$5,7,14)</f>
        <v>44026</v>
      </c>
      <c r="G14" s="165">
        <f t="shared" ref="G14:BR14" si="15">DATE(G$5,7,14)</f>
        <v>44391</v>
      </c>
      <c r="H14" s="165">
        <f t="shared" si="15"/>
        <v>44756</v>
      </c>
      <c r="I14" s="165">
        <f t="shared" si="15"/>
        <v>45121</v>
      </c>
      <c r="J14" s="165">
        <f t="shared" si="15"/>
        <v>45487</v>
      </c>
      <c r="K14" s="165">
        <f t="shared" si="15"/>
        <v>45852</v>
      </c>
      <c r="L14" s="165">
        <f t="shared" si="15"/>
        <v>46217</v>
      </c>
      <c r="M14" s="165">
        <f t="shared" si="15"/>
        <v>46582</v>
      </c>
      <c r="N14" s="165">
        <f t="shared" si="15"/>
        <v>46948</v>
      </c>
      <c r="O14" s="165">
        <f t="shared" si="15"/>
        <v>47313</v>
      </c>
      <c r="P14" s="165">
        <f t="shared" si="15"/>
        <v>47678</v>
      </c>
      <c r="Q14" s="165">
        <f t="shared" si="15"/>
        <v>48043</v>
      </c>
      <c r="R14" s="165">
        <f t="shared" si="15"/>
        <v>48409</v>
      </c>
      <c r="S14" s="165">
        <f t="shared" si="15"/>
        <v>48774</v>
      </c>
      <c r="T14" s="165">
        <f t="shared" si="15"/>
        <v>49139</v>
      </c>
      <c r="U14" s="165">
        <f t="shared" si="15"/>
        <v>49504</v>
      </c>
      <c r="V14" s="165">
        <f t="shared" si="15"/>
        <v>49870</v>
      </c>
      <c r="W14" s="165">
        <f t="shared" si="15"/>
        <v>50235</v>
      </c>
      <c r="X14" s="165">
        <f t="shared" si="15"/>
        <v>50600</v>
      </c>
      <c r="Y14" s="165">
        <f t="shared" si="15"/>
        <v>50965</v>
      </c>
      <c r="Z14" s="165">
        <f t="shared" si="15"/>
        <v>51331</v>
      </c>
      <c r="AA14" s="165">
        <f t="shared" si="15"/>
        <v>51696</v>
      </c>
      <c r="AB14" s="165">
        <f t="shared" si="15"/>
        <v>52061</v>
      </c>
      <c r="AC14" s="165">
        <f t="shared" si="15"/>
        <v>52426</v>
      </c>
      <c r="AD14" s="165">
        <f t="shared" si="15"/>
        <v>52792</v>
      </c>
      <c r="AE14" s="165">
        <f t="shared" si="15"/>
        <v>53157</v>
      </c>
      <c r="AF14" s="165">
        <f t="shared" si="15"/>
        <v>53522</v>
      </c>
      <c r="AG14" s="165">
        <f t="shared" si="15"/>
        <v>53887</v>
      </c>
      <c r="AH14" s="165">
        <f t="shared" si="15"/>
        <v>54253</v>
      </c>
      <c r="AI14" s="165">
        <f t="shared" si="15"/>
        <v>54618</v>
      </c>
      <c r="AJ14" s="165">
        <f t="shared" si="15"/>
        <v>54983</v>
      </c>
      <c r="AK14" s="165">
        <f t="shared" si="15"/>
        <v>55348</v>
      </c>
      <c r="AL14" s="165">
        <f t="shared" si="15"/>
        <v>55714</v>
      </c>
      <c r="AM14" s="165">
        <f t="shared" si="15"/>
        <v>56079</v>
      </c>
      <c r="AN14" s="165">
        <f t="shared" si="15"/>
        <v>56444</v>
      </c>
      <c r="AO14" s="165">
        <f t="shared" si="15"/>
        <v>56809</v>
      </c>
      <c r="AP14" s="165">
        <f t="shared" si="15"/>
        <v>57175</v>
      </c>
      <c r="AQ14" s="165">
        <f t="shared" si="15"/>
        <v>57540</v>
      </c>
      <c r="AR14" s="165">
        <f t="shared" si="15"/>
        <v>57905</v>
      </c>
      <c r="AS14" s="165">
        <f t="shared" si="15"/>
        <v>58270</v>
      </c>
      <c r="AT14" s="165">
        <f t="shared" si="15"/>
        <v>58636</v>
      </c>
      <c r="AU14" s="165">
        <f t="shared" si="15"/>
        <v>59001</v>
      </c>
      <c r="AV14" s="165">
        <f t="shared" si="15"/>
        <v>59366</v>
      </c>
      <c r="AW14" s="165">
        <f t="shared" si="15"/>
        <v>59731</v>
      </c>
      <c r="AX14" s="165">
        <f t="shared" si="15"/>
        <v>60097</v>
      </c>
      <c r="AY14" s="165">
        <f t="shared" si="15"/>
        <v>60462</v>
      </c>
      <c r="AZ14" s="165">
        <f t="shared" si="15"/>
        <v>60827</v>
      </c>
      <c r="BA14" s="165">
        <f t="shared" si="15"/>
        <v>61192</v>
      </c>
      <c r="BB14" s="165">
        <f t="shared" si="15"/>
        <v>61558</v>
      </c>
      <c r="BC14" s="165">
        <f t="shared" si="15"/>
        <v>61923</v>
      </c>
      <c r="BD14" s="165">
        <f t="shared" si="15"/>
        <v>62288</v>
      </c>
      <c r="BE14" s="165">
        <f t="shared" si="15"/>
        <v>62653</v>
      </c>
      <c r="BF14" s="165">
        <f t="shared" si="15"/>
        <v>63019</v>
      </c>
      <c r="BG14" s="165">
        <f t="shared" si="15"/>
        <v>63384</v>
      </c>
      <c r="BH14" s="165">
        <f t="shared" si="15"/>
        <v>63749</v>
      </c>
      <c r="BI14" s="165">
        <f t="shared" si="15"/>
        <v>64114</v>
      </c>
      <c r="BJ14" s="165">
        <f t="shared" si="15"/>
        <v>64480</v>
      </c>
      <c r="BK14" s="165">
        <f t="shared" si="15"/>
        <v>64845</v>
      </c>
      <c r="BL14" s="165">
        <f t="shared" si="15"/>
        <v>65210</v>
      </c>
      <c r="BM14" s="165">
        <f t="shared" si="15"/>
        <v>65575</v>
      </c>
      <c r="BN14" s="165">
        <f t="shared" si="15"/>
        <v>65941</v>
      </c>
      <c r="BO14" s="165">
        <f t="shared" si="15"/>
        <v>66306</v>
      </c>
      <c r="BP14" s="165">
        <f t="shared" si="15"/>
        <v>66671</v>
      </c>
      <c r="BQ14" s="165">
        <f t="shared" si="15"/>
        <v>67036</v>
      </c>
      <c r="BR14" s="165">
        <f t="shared" si="15"/>
        <v>67402</v>
      </c>
      <c r="BS14" s="165">
        <f t="shared" ref="BS14:DB14" si="16">DATE(BS$5,7,14)</f>
        <v>67767</v>
      </c>
      <c r="BT14" s="165">
        <f t="shared" si="16"/>
        <v>68132</v>
      </c>
      <c r="BU14" s="165">
        <f t="shared" si="16"/>
        <v>68497</v>
      </c>
      <c r="BV14" s="165">
        <f t="shared" si="16"/>
        <v>68863</v>
      </c>
      <c r="BW14" s="165">
        <f t="shared" si="16"/>
        <v>69228</v>
      </c>
      <c r="BX14" s="165">
        <f t="shared" si="16"/>
        <v>69593</v>
      </c>
      <c r="BY14" s="165">
        <f t="shared" si="16"/>
        <v>69958</v>
      </c>
      <c r="BZ14" s="165">
        <f t="shared" si="16"/>
        <v>70324</v>
      </c>
      <c r="CA14" s="165">
        <f t="shared" si="16"/>
        <v>70689</v>
      </c>
      <c r="CB14" s="165">
        <f t="shared" si="16"/>
        <v>71054</v>
      </c>
      <c r="CC14" s="165">
        <f t="shared" si="16"/>
        <v>71419</v>
      </c>
      <c r="CD14" s="165">
        <f t="shared" si="16"/>
        <v>71785</v>
      </c>
      <c r="CE14" s="165">
        <f t="shared" si="16"/>
        <v>72150</v>
      </c>
      <c r="CF14" s="165">
        <f t="shared" si="16"/>
        <v>72515</v>
      </c>
      <c r="CG14" s="165">
        <f t="shared" si="16"/>
        <v>72880</v>
      </c>
      <c r="CH14" s="165">
        <f t="shared" si="16"/>
        <v>73245</v>
      </c>
      <c r="CI14" s="165">
        <f t="shared" si="16"/>
        <v>73610</v>
      </c>
      <c r="CJ14" s="165">
        <f t="shared" si="16"/>
        <v>73975</v>
      </c>
      <c r="CK14" s="165">
        <f t="shared" si="16"/>
        <v>74340</v>
      </c>
      <c r="CL14" s="165">
        <f t="shared" si="16"/>
        <v>74706</v>
      </c>
      <c r="CM14" s="165">
        <f t="shared" si="16"/>
        <v>75071</v>
      </c>
      <c r="CN14" s="165">
        <f t="shared" si="16"/>
        <v>75436</v>
      </c>
      <c r="CO14" s="165">
        <f t="shared" si="16"/>
        <v>75801</v>
      </c>
      <c r="CP14" s="165">
        <f t="shared" si="16"/>
        <v>76167</v>
      </c>
      <c r="CQ14" s="165">
        <f t="shared" si="16"/>
        <v>76532</v>
      </c>
      <c r="CR14" s="165">
        <f t="shared" si="16"/>
        <v>76897</v>
      </c>
      <c r="CS14" s="165">
        <f t="shared" si="16"/>
        <v>77262</v>
      </c>
      <c r="CT14" s="165">
        <f t="shared" si="16"/>
        <v>77628</v>
      </c>
      <c r="CU14" s="165">
        <f t="shared" si="16"/>
        <v>77993</v>
      </c>
      <c r="CV14" s="165">
        <f t="shared" si="16"/>
        <v>78358</v>
      </c>
      <c r="CW14" s="165">
        <f t="shared" si="16"/>
        <v>78723</v>
      </c>
      <c r="CX14" s="165">
        <f t="shared" si="16"/>
        <v>79089</v>
      </c>
      <c r="CY14" s="165">
        <f t="shared" si="16"/>
        <v>79454</v>
      </c>
      <c r="CZ14" s="165">
        <f t="shared" si="16"/>
        <v>79819</v>
      </c>
      <c r="DA14" s="165">
        <f t="shared" si="16"/>
        <v>80184</v>
      </c>
      <c r="DB14" s="165">
        <f t="shared" si="16"/>
        <v>80550</v>
      </c>
    </row>
    <row r="15" spans="1:106" ht="21" customHeight="1" x14ac:dyDescent="0.3">
      <c r="A15" s="158">
        <v>9</v>
      </c>
      <c r="B15" s="159">
        <f t="shared" si="2"/>
        <v>44058</v>
      </c>
      <c r="C15" s="159"/>
      <c r="D15" s="164" t="s">
        <v>26</v>
      </c>
      <c r="E15" s="165">
        <f>DATE(E$5,8,15)</f>
        <v>43692</v>
      </c>
      <c r="F15" s="165">
        <f>DATE(F$5,8,15)</f>
        <v>44058</v>
      </c>
      <c r="G15" s="165">
        <f t="shared" ref="G15:BR15" si="17">DATE(G$5,8,15)</f>
        <v>44423</v>
      </c>
      <c r="H15" s="165">
        <f t="shared" si="17"/>
        <v>44788</v>
      </c>
      <c r="I15" s="165">
        <f t="shared" si="17"/>
        <v>45153</v>
      </c>
      <c r="J15" s="165">
        <f t="shared" si="17"/>
        <v>45519</v>
      </c>
      <c r="K15" s="165">
        <f t="shared" si="17"/>
        <v>45884</v>
      </c>
      <c r="L15" s="165">
        <f t="shared" si="17"/>
        <v>46249</v>
      </c>
      <c r="M15" s="165">
        <f t="shared" si="17"/>
        <v>46614</v>
      </c>
      <c r="N15" s="165">
        <f t="shared" si="17"/>
        <v>46980</v>
      </c>
      <c r="O15" s="165">
        <f t="shared" si="17"/>
        <v>47345</v>
      </c>
      <c r="P15" s="165">
        <f t="shared" si="17"/>
        <v>47710</v>
      </c>
      <c r="Q15" s="165">
        <f t="shared" si="17"/>
        <v>48075</v>
      </c>
      <c r="R15" s="165">
        <f t="shared" si="17"/>
        <v>48441</v>
      </c>
      <c r="S15" s="165">
        <f t="shared" si="17"/>
        <v>48806</v>
      </c>
      <c r="T15" s="165">
        <f t="shared" si="17"/>
        <v>49171</v>
      </c>
      <c r="U15" s="165">
        <f t="shared" si="17"/>
        <v>49536</v>
      </c>
      <c r="V15" s="165">
        <f t="shared" si="17"/>
        <v>49902</v>
      </c>
      <c r="W15" s="165">
        <f t="shared" si="17"/>
        <v>50267</v>
      </c>
      <c r="X15" s="165">
        <f t="shared" si="17"/>
        <v>50632</v>
      </c>
      <c r="Y15" s="165">
        <f t="shared" si="17"/>
        <v>50997</v>
      </c>
      <c r="Z15" s="165">
        <f t="shared" si="17"/>
        <v>51363</v>
      </c>
      <c r="AA15" s="165">
        <f t="shared" si="17"/>
        <v>51728</v>
      </c>
      <c r="AB15" s="165">
        <f t="shared" si="17"/>
        <v>52093</v>
      </c>
      <c r="AC15" s="165">
        <f t="shared" si="17"/>
        <v>52458</v>
      </c>
      <c r="AD15" s="165">
        <f t="shared" si="17"/>
        <v>52824</v>
      </c>
      <c r="AE15" s="165">
        <f t="shared" si="17"/>
        <v>53189</v>
      </c>
      <c r="AF15" s="165">
        <f t="shared" si="17"/>
        <v>53554</v>
      </c>
      <c r="AG15" s="165">
        <f t="shared" si="17"/>
        <v>53919</v>
      </c>
      <c r="AH15" s="165">
        <f t="shared" si="17"/>
        <v>54285</v>
      </c>
      <c r="AI15" s="165">
        <f t="shared" si="17"/>
        <v>54650</v>
      </c>
      <c r="AJ15" s="165">
        <f t="shared" si="17"/>
        <v>55015</v>
      </c>
      <c r="AK15" s="165">
        <f t="shared" si="17"/>
        <v>55380</v>
      </c>
      <c r="AL15" s="165">
        <f t="shared" si="17"/>
        <v>55746</v>
      </c>
      <c r="AM15" s="165">
        <f t="shared" si="17"/>
        <v>56111</v>
      </c>
      <c r="AN15" s="165">
        <f t="shared" si="17"/>
        <v>56476</v>
      </c>
      <c r="AO15" s="165">
        <f t="shared" si="17"/>
        <v>56841</v>
      </c>
      <c r="AP15" s="165">
        <f t="shared" si="17"/>
        <v>57207</v>
      </c>
      <c r="AQ15" s="165">
        <f t="shared" si="17"/>
        <v>57572</v>
      </c>
      <c r="AR15" s="165">
        <f t="shared" si="17"/>
        <v>57937</v>
      </c>
      <c r="AS15" s="165">
        <f t="shared" si="17"/>
        <v>58302</v>
      </c>
      <c r="AT15" s="165">
        <f t="shared" si="17"/>
        <v>58668</v>
      </c>
      <c r="AU15" s="165">
        <f t="shared" si="17"/>
        <v>59033</v>
      </c>
      <c r="AV15" s="165">
        <f t="shared" si="17"/>
        <v>59398</v>
      </c>
      <c r="AW15" s="165">
        <f t="shared" si="17"/>
        <v>59763</v>
      </c>
      <c r="AX15" s="165">
        <f t="shared" si="17"/>
        <v>60129</v>
      </c>
      <c r="AY15" s="165">
        <f t="shared" si="17"/>
        <v>60494</v>
      </c>
      <c r="AZ15" s="165">
        <f t="shared" si="17"/>
        <v>60859</v>
      </c>
      <c r="BA15" s="165">
        <f t="shared" si="17"/>
        <v>61224</v>
      </c>
      <c r="BB15" s="165">
        <f t="shared" si="17"/>
        <v>61590</v>
      </c>
      <c r="BC15" s="165">
        <f t="shared" si="17"/>
        <v>61955</v>
      </c>
      <c r="BD15" s="165">
        <f t="shared" si="17"/>
        <v>62320</v>
      </c>
      <c r="BE15" s="165">
        <f t="shared" si="17"/>
        <v>62685</v>
      </c>
      <c r="BF15" s="165">
        <f t="shared" si="17"/>
        <v>63051</v>
      </c>
      <c r="BG15" s="165">
        <f t="shared" si="17"/>
        <v>63416</v>
      </c>
      <c r="BH15" s="165">
        <f t="shared" si="17"/>
        <v>63781</v>
      </c>
      <c r="BI15" s="165">
        <f t="shared" si="17"/>
        <v>64146</v>
      </c>
      <c r="BJ15" s="165">
        <f t="shared" si="17"/>
        <v>64512</v>
      </c>
      <c r="BK15" s="165">
        <f t="shared" si="17"/>
        <v>64877</v>
      </c>
      <c r="BL15" s="165">
        <f t="shared" si="17"/>
        <v>65242</v>
      </c>
      <c r="BM15" s="165">
        <f t="shared" si="17"/>
        <v>65607</v>
      </c>
      <c r="BN15" s="165">
        <f t="shared" si="17"/>
        <v>65973</v>
      </c>
      <c r="BO15" s="165">
        <f t="shared" si="17"/>
        <v>66338</v>
      </c>
      <c r="BP15" s="165">
        <f t="shared" si="17"/>
        <v>66703</v>
      </c>
      <c r="BQ15" s="165">
        <f t="shared" si="17"/>
        <v>67068</v>
      </c>
      <c r="BR15" s="165">
        <f t="shared" si="17"/>
        <v>67434</v>
      </c>
      <c r="BS15" s="165">
        <f t="shared" ref="BS15:DB15" si="18">DATE(BS$5,8,15)</f>
        <v>67799</v>
      </c>
      <c r="BT15" s="165">
        <f t="shared" si="18"/>
        <v>68164</v>
      </c>
      <c r="BU15" s="165">
        <f t="shared" si="18"/>
        <v>68529</v>
      </c>
      <c r="BV15" s="165">
        <f t="shared" si="18"/>
        <v>68895</v>
      </c>
      <c r="BW15" s="165">
        <f t="shared" si="18"/>
        <v>69260</v>
      </c>
      <c r="BX15" s="165">
        <f t="shared" si="18"/>
        <v>69625</v>
      </c>
      <c r="BY15" s="165">
        <f t="shared" si="18"/>
        <v>69990</v>
      </c>
      <c r="BZ15" s="165">
        <f t="shared" si="18"/>
        <v>70356</v>
      </c>
      <c r="CA15" s="165">
        <f t="shared" si="18"/>
        <v>70721</v>
      </c>
      <c r="CB15" s="165">
        <f t="shared" si="18"/>
        <v>71086</v>
      </c>
      <c r="CC15" s="165">
        <f t="shared" si="18"/>
        <v>71451</v>
      </c>
      <c r="CD15" s="165">
        <f t="shared" si="18"/>
        <v>71817</v>
      </c>
      <c r="CE15" s="165">
        <f t="shared" si="18"/>
        <v>72182</v>
      </c>
      <c r="CF15" s="165">
        <f t="shared" si="18"/>
        <v>72547</v>
      </c>
      <c r="CG15" s="165">
        <f t="shared" si="18"/>
        <v>72912</v>
      </c>
      <c r="CH15" s="165">
        <f t="shared" si="18"/>
        <v>73277</v>
      </c>
      <c r="CI15" s="165">
        <f t="shared" si="18"/>
        <v>73642</v>
      </c>
      <c r="CJ15" s="165">
        <f t="shared" si="18"/>
        <v>74007</v>
      </c>
      <c r="CK15" s="165">
        <f t="shared" si="18"/>
        <v>74372</v>
      </c>
      <c r="CL15" s="165">
        <f t="shared" si="18"/>
        <v>74738</v>
      </c>
      <c r="CM15" s="165">
        <f t="shared" si="18"/>
        <v>75103</v>
      </c>
      <c r="CN15" s="165">
        <f t="shared" si="18"/>
        <v>75468</v>
      </c>
      <c r="CO15" s="165">
        <f t="shared" si="18"/>
        <v>75833</v>
      </c>
      <c r="CP15" s="165">
        <f t="shared" si="18"/>
        <v>76199</v>
      </c>
      <c r="CQ15" s="165">
        <f t="shared" si="18"/>
        <v>76564</v>
      </c>
      <c r="CR15" s="165">
        <f t="shared" si="18"/>
        <v>76929</v>
      </c>
      <c r="CS15" s="165">
        <f t="shared" si="18"/>
        <v>77294</v>
      </c>
      <c r="CT15" s="165">
        <f t="shared" si="18"/>
        <v>77660</v>
      </c>
      <c r="CU15" s="165">
        <f t="shared" si="18"/>
        <v>78025</v>
      </c>
      <c r="CV15" s="165">
        <f t="shared" si="18"/>
        <v>78390</v>
      </c>
      <c r="CW15" s="165">
        <f t="shared" si="18"/>
        <v>78755</v>
      </c>
      <c r="CX15" s="165">
        <f t="shared" si="18"/>
        <v>79121</v>
      </c>
      <c r="CY15" s="165">
        <f t="shared" si="18"/>
        <v>79486</v>
      </c>
      <c r="CZ15" s="165">
        <f t="shared" si="18"/>
        <v>79851</v>
      </c>
      <c r="DA15" s="165">
        <f t="shared" si="18"/>
        <v>80216</v>
      </c>
      <c r="DB15" s="165">
        <f t="shared" si="18"/>
        <v>80582</v>
      </c>
    </row>
    <row r="16" spans="1:106" ht="21" customHeight="1" x14ac:dyDescent="0.3">
      <c r="A16" s="158">
        <v>10</v>
      </c>
      <c r="B16" s="159">
        <f t="shared" si="2"/>
        <v>44136</v>
      </c>
      <c r="C16" s="159"/>
      <c r="D16" s="164" t="s">
        <v>27</v>
      </c>
      <c r="E16" s="165">
        <f>DATE(E$5,11,1)</f>
        <v>43770</v>
      </c>
      <c r="F16" s="165">
        <f>DATE(F$5,11,1)</f>
        <v>44136</v>
      </c>
      <c r="G16" s="165">
        <f t="shared" ref="G16:BR16" si="19">DATE(G$5,11,1)</f>
        <v>44501</v>
      </c>
      <c r="H16" s="165">
        <f t="shared" si="19"/>
        <v>44866</v>
      </c>
      <c r="I16" s="165">
        <f t="shared" si="19"/>
        <v>45231</v>
      </c>
      <c r="J16" s="165">
        <f t="shared" si="19"/>
        <v>45597</v>
      </c>
      <c r="K16" s="165">
        <f t="shared" si="19"/>
        <v>45962</v>
      </c>
      <c r="L16" s="165">
        <f t="shared" si="19"/>
        <v>46327</v>
      </c>
      <c r="M16" s="165">
        <f t="shared" si="19"/>
        <v>46692</v>
      </c>
      <c r="N16" s="165">
        <f t="shared" si="19"/>
        <v>47058</v>
      </c>
      <c r="O16" s="165">
        <f t="shared" si="19"/>
        <v>47423</v>
      </c>
      <c r="P16" s="165">
        <f t="shared" si="19"/>
        <v>47788</v>
      </c>
      <c r="Q16" s="165">
        <f t="shared" si="19"/>
        <v>48153</v>
      </c>
      <c r="R16" s="165">
        <f t="shared" si="19"/>
        <v>48519</v>
      </c>
      <c r="S16" s="165">
        <f t="shared" si="19"/>
        <v>48884</v>
      </c>
      <c r="T16" s="165">
        <f t="shared" si="19"/>
        <v>49249</v>
      </c>
      <c r="U16" s="165">
        <f t="shared" si="19"/>
        <v>49614</v>
      </c>
      <c r="V16" s="165">
        <f t="shared" si="19"/>
        <v>49980</v>
      </c>
      <c r="W16" s="165">
        <f t="shared" si="19"/>
        <v>50345</v>
      </c>
      <c r="X16" s="165">
        <f t="shared" si="19"/>
        <v>50710</v>
      </c>
      <c r="Y16" s="165">
        <f t="shared" si="19"/>
        <v>51075</v>
      </c>
      <c r="Z16" s="165">
        <f t="shared" si="19"/>
        <v>51441</v>
      </c>
      <c r="AA16" s="165">
        <f t="shared" si="19"/>
        <v>51806</v>
      </c>
      <c r="AB16" s="165">
        <f t="shared" si="19"/>
        <v>52171</v>
      </c>
      <c r="AC16" s="165">
        <f t="shared" si="19"/>
        <v>52536</v>
      </c>
      <c r="AD16" s="165">
        <f t="shared" si="19"/>
        <v>52902</v>
      </c>
      <c r="AE16" s="165">
        <f t="shared" si="19"/>
        <v>53267</v>
      </c>
      <c r="AF16" s="165">
        <f t="shared" si="19"/>
        <v>53632</v>
      </c>
      <c r="AG16" s="165">
        <f t="shared" si="19"/>
        <v>53997</v>
      </c>
      <c r="AH16" s="165">
        <f t="shared" si="19"/>
        <v>54363</v>
      </c>
      <c r="AI16" s="165">
        <f t="shared" si="19"/>
        <v>54728</v>
      </c>
      <c r="AJ16" s="165">
        <f t="shared" si="19"/>
        <v>55093</v>
      </c>
      <c r="AK16" s="165">
        <f t="shared" si="19"/>
        <v>55458</v>
      </c>
      <c r="AL16" s="165">
        <f t="shared" si="19"/>
        <v>55824</v>
      </c>
      <c r="AM16" s="165">
        <f t="shared" si="19"/>
        <v>56189</v>
      </c>
      <c r="AN16" s="165">
        <f t="shared" si="19"/>
        <v>56554</v>
      </c>
      <c r="AO16" s="165">
        <f t="shared" si="19"/>
        <v>56919</v>
      </c>
      <c r="AP16" s="165">
        <f t="shared" si="19"/>
        <v>57285</v>
      </c>
      <c r="AQ16" s="165">
        <f t="shared" si="19"/>
        <v>57650</v>
      </c>
      <c r="AR16" s="165">
        <f t="shared" si="19"/>
        <v>58015</v>
      </c>
      <c r="AS16" s="165">
        <f t="shared" si="19"/>
        <v>58380</v>
      </c>
      <c r="AT16" s="165">
        <f t="shared" si="19"/>
        <v>58746</v>
      </c>
      <c r="AU16" s="165">
        <f t="shared" si="19"/>
        <v>59111</v>
      </c>
      <c r="AV16" s="165">
        <f t="shared" si="19"/>
        <v>59476</v>
      </c>
      <c r="AW16" s="165">
        <f t="shared" si="19"/>
        <v>59841</v>
      </c>
      <c r="AX16" s="165">
        <f t="shared" si="19"/>
        <v>60207</v>
      </c>
      <c r="AY16" s="165">
        <f t="shared" si="19"/>
        <v>60572</v>
      </c>
      <c r="AZ16" s="165">
        <f t="shared" si="19"/>
        <v>60937</v>
      </c>
      <c r="BA16" s="165">
        <f t="shared" si="19"/>
        <v>61302</v>
      </c>
      <c r="BB16" s="165">
        <f t="shared" si="19"/>
        <v>61668</v>
      </c>
      <c r="BC16" s="165">
        <f t="shared" si="19"/>
        <v>62033</v>
      </c>
      <c r="BD16" s="165">
        <f t="shared" si="19"/>
        <v>62398</v>
      </c>
      <c r="BE16" s="165">
        <f t="shared" si="19"/>
        <v>62763</v>
      </c>
      <c r="BF16" s="165">
        <f t="shared" si="19"/>
        <v>63129</v>
      </c>
      <c r="BG16" s="165">
        <f t="shared" si="19"/>
        <v>63494</v>
      </c>
      <c r="BH16" s="165">
        <f t="shared" si="19"/>
        <v>63859</v>
      </c>
      <c r="BI16" s="165">
        <f t="shared" si="19"/>
        <v>64224</v>
      </c>
      <c r="BJ16" s="165">
        <f t="shared" si="19"/>
        <v>64590</v>
      </c>
      <c r="BK16" s="165">
        <f t="shared" si="19"/>
        <v>64955</v>
      </c>
      <c r="BL16" s="165">
        <f t="shared" si="19"/>
        <v>65320</v>
      </c>
      <c r="BM16" s="165">
        <f t="shared" si="19"/>
        <v>65685</v>
      </c>
      <c r="BN16" s="165">
        <f t="shared" si="19"/>
        <v>66051</v>
      </c>
      <c r="BO16" s="165">
        <f t="shared" si="19"/>
        <v>66416</v>
      </c>
      <c r="BP16" s="165">
        <f t="shared" si="19"/>
        <v>66781</v>
      </c>
      <c r="BQ16" s="165">
        <f t="shared" si="19"/>
        <v>67146</v>
      </c>
      <c r="BR16" s="165">
        <f t="shared" si="19"/>
        <v>67512</v>
      </c>
      <c r="BS16" s="165">
        <f t="shared" ref="BS16:DB16" si="20">DATE(BS$5,11,1)</f>
        <v>67877</v>
      </c>
      <c r="BT16" s="165">
        <f t="shared" si="20"/>
        <v>68242</v>
      </c>
      <c r="BU16" s="165">
        <f t="shared" si="20"/>
        <v>68607</v>
      </c>
      <c r="BV16" s="165">
        <f t="shared" si="20"/>
        <v>68973</v>
      </c>
      <c r="BW16" s="165">
        <f t="shared" si="20"/>
        <v>69338</v>
      </c>
      <c r="BX16" s="165">
        <f t="shared" si="20"/>
        <v>69703</v>
      </c>
      <c r="BY16" s="165">
        <f t="shared" si="20"/>
        <v>70068</v>
      </c>
      <c r="BZ16" s="165">
        <f t="shared" si="20"/>
        <v>70434</v>
      </c>
      <c r="CA16" s="165">
        <f t="shared" si="20"/>
        <v>70799</v>
      </c>
      <c r="CB16" s="165">
        <f t="shared" si="20"/>
        <v>71164</v>
      </c>
      <c r="CC16" s="165">
        <f t="shared" si="20"/>
        <v>71529</v>
      </c>
      <c r="CD16" s="165">
        <f t="shared" si="20"/>
        <v>71895</v>
      </c>
      <c r="CE16" s="165">
        <f t="shared" si="20"/>
        <v>72260</v>
      </c>
      <c r="CF16" s="165">
        <f t="shared" si="20"/>
        <v>72625</v>
      </c>
      <c r="CG16" s="165">
        <f t="shared" si="20"/>
        <v>72990</v>
      </c>
      <c r="CH16" s="165">
        <f t="shared" si="20"/>
        <v>73355</v>
      </c>
      <c r="CI16" s="165">
        <f t="shared" si="20"/>
        <v>73720</v>
      </c>
      <c r="CJ16" s="165">
        <f t="shared" si="20"/>
        <v>74085</v>
      </c>
      <c r="CK16" s="165">
        <f t="shared" si="20"/>
        <v>74450</v>
      </c>
      <c r="CL16" s="165">
        <f t="shared" si="20"/>
        <v>74816</v>
      </c>
      <c r="CM16" s="165">
        <f t="shared" si="20"/>
        <v>75181</v>
      </c>
      <c r="CN16" s="165">
        <f t="shared" si="20"/>
        <v>75546</v>
      </c>
      <c r="CO16" s="165">
        <f t="shared" si="20"/>
        <v>75911</v>
      </c>
      <c r="CP16" s="165">
        <f t="shared" si="20"/>
        <v>76277</v>
      </c>
      <c r="CQ16" s="165">
        <f t="shared" si="20"/>
        <v>76642</v>
      </c>
      <c r="CR16" s="165">
        <f t="shared" si="20"/>
        <v>77007</v>
      </c>
      <c r="CS16" s="165">
        <f t="shared" si="20"/>
        <v>77372</v>
      </c>
      <c r="CT16" s="165">
        <f t="shared" si="20"/>
        <v>77738</v>
      </c>
      <c r="CU16" s="165">
        <f t="shared" si="20"/>
        <v>78103</v>
      </c>
      <c r="CV16" s="165">
        <f t="shared" si="20"/>
        <v>78468</v>
      </c>
      <c r="CW16" s="165">
        <f t="shared" si="20"/>
        <v>78833</v>
      </c>
      <c r="CX16" s="165">
        <f t="shared" si="20"/>
        <v>79199</v>
      </c>
      <c r="CY16" s="165">
        <f t="shared" si="20"/>
        <v>79564</v>
      </c>
      <c r="CZ16" s="165">
        <f t="shared" si="20"/>
        <v>79929</v>
      </c>
      <c r="DA16" s="165">
        <f t="shared" si="20"/>
        <v>80294</v>
      </c>
      <c r="DB16" s="165">
        <f t="shared" si="20"/>
        <v>80660</v>
      </c>
    </row>
    <row r="17" spans="1:106" ht="21" customHeight="1" x14ac:dyDescent="0.3">
      <c r="A17" s="158">
        <v>11</v>
      </c>
      <c r="B17" s="159">
        <f t="shared" si="2"/>
        <v>44146</v>
      </c>
      <c r="C17" s="159"/>
      <c r="D17" s="164" t="s">
        <v>28</v>
      </c>
      <c r="E17" s="165">
        <f>DATE(E$5,11,11)</f>
        <v>43780</v>
      </c>
      <c r="F17" s="165">
        <f>DATE(F$5,11,11)</f>
        <v>44146</v>
      </c>
      <c r="G17" s="165">
        <f t="shared" ref="G17:BR17" si="21">DATE(G$5,11,11)</f>
        <v>44511</v>
      </c>
      <c r="H17" s="165">
        <f t="shared" si="21"/>
        <v>44876</v>
      </c>
      <c r="I17" s="165">
        <f t="shared" si="21"/>
        <v>45241</v>
      </c>
      <c r="J17" s="165">
        <f t="shared" si="21"/>
        <v>45607</v>
      </c>
      <c r="K17" s="165">
        <f t="shared" si="21"/>
        <v>45972</v>
      </c>
      <c r="L17" s="165">
        <f t="shared" si="21"/>
        <v>46337</v>
      </c>
      <c r="M17" s="165">
        <f t="shared" si="21"/>
        <v>46702</v>
      </c>
      <c r="N17" s="165">
        <f t="shared" si="21"/>
        <v>47068</v>
      </c>
      <c r="O17" s="165">
        <f t="shared" si="21"/>
        <v>47433</v>
      </c>
      <c r="P17" s="165">
        <f t="shared" si="21"/>
        <v>47798</v>
      </c>
      <c r="Q17" s="165">
        <f t="shared" si="21"/>
        <v>48163</v>
      </c>
      <c r="R17" s="165">
        <f t="shared" si="21"/>
        <v>48529</v>
      </c>
      <c r="S17" s="165">
        <f t="shared" si="21"/>
        <v>48894</v>
      </c>
      <c r="T17" s="165">
        <f t="shared" si="21"/>
        <v>49259</v>
      </c>
      <c r="U17" s="165">
        <f t="shared" si="21"/>
        <v>49624</v>
      </c>
      <c r="V17" s="165">
        <f t="shared" si="21"/>
        <v>49990</v>
      </c>
      <c r="W17" s="165">
        <f t="shared" si="21"/>
        <v>50355</v>
      </c>
      <c r="X17" s="165">
        <f t="shared" si="21"/>
        <v>50720</v>
      </c>
      <c r="Y17" s="165">
        <f t="shared" si="21"/>
        <v>51085</v>
      </c>
      <c r="Z17" s="165">
        <f t="shared" si="21"/>
        <v>51451</v>
      </c>
      <c r="AA17" s="165">
        <f t="shared" si="21"/>
        <v>51816</v>
      </c>
      <c r="AB17" s="165">
        <f t="shared" si="21"/>
        <v>52181</v>
      </c>
      <c r="AC17" s="165">
        <f t="shared" si="21"/>
        <v>52546</v>
      </c>
      <c r="AD17" s="165">
        <f t="shared" si="21"/>
        <v>52912</v>
      </c>
      <c r="AE17" s="165">
        <f t="shared" si="21"/>
        <v>53277</v>
      </c>
      <c r="AF17" s="165">
        <f t="shared" si="21"/>
        <v>53642</v>
      </c>
      <c r="AG17" s="165">
        <f t="shared" si="21"/>
        <v>54007</v>
      </c>
      <c r="AH17" s="165">
        <f t="shared" si="21"/>
        <v>54373</v>
      </c>
      <c r="AI17" s="165">
        <f t="shared" si="21"/>
        <v>54738</v>
      </c>
      <c r="AJ17" s="165">
        <f t="shared" si="21"/>
        <v>55103</v>
      </c>
      <c r="AK17" s="165">
        <f t="shared" si="21"/>
        <v>55468</v>
      </c>
      <c r="AL17" s="165">
        <f t="shared" si="21"/>
        <v>55834</v>
      </c>
      <c r="AM17" s="165">
        <f t="shared" si="21"/>
        <v>56199</v>
      </c>
      <c r="AN17" s="165">
        <f t="shared" si="21"/>
        <v>56564</v>
      </c>
      <c r="AO17" s="165">
        <f t="shared" si="21"/>
        <v>56929</v>
      </c>
      <c r="AP17" s="165">
        <f t="shared" si="21"/>
        <v>57295</v>
      </c>
      <c r="AQ17" s="165">
        <f t="shared" si="21"/>
        <v>57660</v>
      </c>
      <c r="AR17" s="165">
        <f t="shared" si="21"/>
        <v>58025</v>
      </c>
      <c r="AS17" s="165">
        <f t="shared" si="21"/>
        <v>58390</v>
      </c>
      <c r="AT17" s="165">
        <f t="shared" si="21"/>
        <v>58756</v>
      </c>
      <c r="AU17" s="165">
        <f t="shared" si="21"/>
        <v>59121</v>
      </c>
      <c r="AV17" s="165">
        <f t="shared" si="21"/>
        <v>59486</v>
      </c>
      <c r="AW17" s="165">
        <f t="shared" si="21"/>
        <v>59851</v>
      </c>
      <c r="AX17" s="165">
        <f t="shared" si="21"/>
        <v>60217</v>
      </c>
      <c r="AY17" s="165">
        <f t="shared" si="21"/>
        <v>60582</v>
      </c>
      <c r="AZ17" s="165">
        <f t="shared" si="21"/>
        <v>60947</v>
      </c>
      <c r="BA17" s="165">
        <f t="shared" si="21"/>
        <v>61312</v>
      </c>
      <c r="BB17" s="165">
        <f t="shared" si="21"/>
        <v>61678</v>
      </c>
      <c r="BC17" s="165">
        <f t="shared" si="21"/>
        <v>62043</v>
      </c>
      <c r="BD17" s="165">
        <f t="shared" si="21"/>
        <v>62408</v>
      </c>
      <c r="BE17" s="165">
        <f t="shared" si="21"/>
        <v>62773</v>
      </c>
      <c r="BF17" s="165">
        <f t="shared" si="21"/>
        <v>63139</v>
      </c>
      <c r="BG17" s="165">
        <f t="shared" si="21"/>
        <v>63504</v>
      </c>
      <c r="BH17" s="165">
        <f t="shared" si="21"/>
        <v>63869</v>
      </c>
      <c r="BI17" s="165">
        <f t="shared" si="21"/>
        <v>64234</v>
      </c>
      <c r="BJ17" s="165">
        <f t="shared" si="21"/>
        <v>64600</v>
      </c>
      <c r="BK17" s="165">
        <f t="shared" si="21"/>
        <v>64965</v>
      </c>
      <c r="BL17" s="165">
        <f t="shared" si="21"/>
        <v>65330</v>
      </c>
      <c r="BM17" s="165">
        <f t="shared" si="21"/>
        <v>65695</v>
      </c>
      <c r="BN17" s="165">
        <f t="shared" si="21"/>
        <v>66061</v>
      </c>
      <c r="BO17" s="165">
        <f t="shared" si="21"/>
        <v>66426</v>
      </c>
      <c r="BP17" s="165">
        <f t="shared" si="21"/>
        <v>66791</v>
      </c>
      <c r="BQ17" s="165">
        <f t="shared" si="21"/>
        <v>67156</v>
      </c>
      <c r="BR17" s="165">
        <f t="shared" si="21"/>
        <v>67522</v>
      </c>
      <c r="BS17" s="165">
        <f t="shared" ref="BS17:DB17" si="22">DATE(BS$5,11,11)</f>
        <v>67887</v>
      </c>
      <c r="BT17" s="165">
        <f t="shared" si="22"/>
        <v>68252</v>
      </c>
      <c r="BU17" s="165">
        <f t="shared" si="22"/>
        <v>68617</v>
      </c>
      <c r="BV17" s="165">
        <f t="shared" si="22"/>
        <v>68983</v>
      </c>
      <c r="BW17" s="165">
        <f t="shared" si="22"/>
        <v>69348</v>
      </c>
      <c r="BX17" s="165">
        <f t="shared" si="22"/>
        <v>69713</v>
      </c>
      <c r="BY17" s="165">
        <f t="shared" si="22"/>
        <v>70078</v>
      </c>
      <c r="BZ17" s="165">
        <f t="shared" si="22"/>
        <v>70444</v>
      </c>
      <c r="CA17" s="165">
        <f t="shared" si="22"/>
        <v>70809</v>
      </c>
      <c r="CB17" s="165">
        <f t="shared" si="22"/>
        <v>71174</v>
      </c>
      <c r="CC17" s="165">
        <f t="shared" si="22"/>
        <v>71539</v>
      </c>
      <c r="CD17" s="165">
        <f t="shared" si="22"/>
        <v>71905</v>
      </c>
      <c r="CE17" s="165">
        <f t="shared" si="22"/>
        <v>72270</v>
      </c>
      <c r="CF17" s="165">
        <f t="shared" si="22"/>
        <v>72635</v>
      </c>
      <c r="CG17" s="165">
        <f t="shared" si="22"/>
        <v>73000</v>
      </c>
      <c r="CH17" s="165">
        <f t="shared" si="22"/>
        <v>73365</v>
      </c>
      <c r="CI17" s="165">
        <f t="shared" si="22"/>
        <v>73730</v>
      </c>
      <c r="CJ17" s="165">
        <f t="shared" si="22"/>
        <v>74095</v>
      </c>
      <c r="CK17" s="165">
        <f t="shared" si="22"/>
        <v>74460</v>
      </c>
      <c r="CL17" s="165">
        <f t="shared" si="22"/>
        <v>74826</v>
      </c>
      <c r="CM17" s="165">
        <f t="shared" si="22"/>
        <v>75191</v>
      </c>
      <c r="CN17" s="165">
        <f t="shared" si="22"/>
        <v>75556</v>
      </c>
      <c r="CO17" s="165">
        <f t="shared" si="22"/>
        <v>75921</v>
      </c>
      <c r="CP17" s="165">
        <f t="shared" si="22"/>
        <v>76287</v>
      </c>
      <c r="CQ17" s="165">
        <f t="shared" si="22"/>
        <v>76652</v>
      </c>
      <c r="CR17" s="165">
        <f t="shared" si="22"/>
        <v>77017</v>
      </c>
      <c r="CS17" s="165">
        <f t="shared" si="22"/>
        <v>77382</v>
      </c>
      <c r="CT17" s="165">
        <f t="shared" si="22"/>
        <v>77748</v>
      </c>
      <c r="CU17" s="165">
        <f t="shared" si="22"/>
        <v>78113</v>
      </c>
      <c r="CV17" s="165">
        <f t="shared" si="22"/>
        <v>78478</v>
      </c>
      <c r="CW17" s="165">
        <f t="shared" si="22"/>
        <v>78843</v>
      </c>
      <c r="CX17" s="165">
        <f t="shared" si="22"/>
        <v>79209</v>
      </c>
      <c r="CY17" s="165">
        <f t="shared" si="22"/>
        <v>79574</v>
      </c>
      <c r="CZ17" s="165">
        <f t="shared" si="22"/>
        <v>79939</v>
      </c>
      <c r="DA17" s="165">
        <f t="shared" si="22"/>
        <v>80304</v>
      </c>
      <c r="DB17" s="165">
        <f t="shared" si="22"/>
        <v>80670</v>
      </c>
    </row>
    <row r="18" spans="1:106" ht="21" customHeight="1" x14ac:dyDescent="0.3">
      <c r="A18" s="158">
        <v>12</v>
      </c>
      <c r="B18" s="159">
        <f t="shared" si="2"/>
        <v>44190</v>
      </c>
      <c r="C18" s="159"/>
      <c r="D18" s="166" t="s">
        <v>29</v>
      </c>
      <c r="E18" s="165">
        <f>DATE(E$5,12,25)</f>
        <v>43824</v>
      </c>
      <c r="F18" s="165">
        <f>DATE(F$5,12,25)</f>
        <v>44190</v>
      </c>
      <c r="G18" s="165">
        <f t="shared" ref="G18:BR18" si="23">DATE(G$5,12,25)</f>
        <v>44555</v>
      </c>
      <c r="H18" s="165">
        <f t="shared" si="23"/>
        <v>44920</v>
      </c>
      <c r="I18" s="165">
        <f t="shared" si="23"/>
        <v>45285</v>
      </c>
      <c r="J18" s="165">
        <f t="shared" si="23"/>
        <v>45651</v>
      </c>
      <c r="K18" s="165">
        <f t="shared" si="23"/>
        <v>46016</v>
      </c>
      <c r="L18" s="165">
        <f t="shared" si="23"/>
        <v>46381</v>
      </c>
      <c r="M18" s="165">
        <f t="shared" si="23"/>
        <v>46746</v>
      </c>
      <c r="N18" s="165">
        <f t="shared" si="23"/>
        <v>47112</v>
      </c>
      <c r="O18" s="165">
        <f t="shared" si="23"/>
        <v>47477</v>
      </c>
      <c r="P18" s="165">
        <f t="shared" si="23"/>
        <v>47842</v>
      </c>
      <c r="Q18" s="165">
        <f t="shared" si="23"/>
        <v>48207</v>
      </c>
      <c r="R18" s="165">
        <f t="shared" si="23"/>
        <v>48573</v>
      </c>
      <c r="S18" s="165">
        <f t="shared" si="23"/>
        <v>48938</v>
      </c>
      <c r="T18" s="165">
        <f t="shared" si="23"/>
        <v>49303</v>
      </c>
      <c r="U18" s="165">
        <f t="shared" si="23"/>
        <v>49668</v>
      </c>
      <c r="V18" s="165">
        <f t="shared" si="23"/>
        <v>50034</v>
      </c>
      <c r="W18" s="165">
        <f t="shared" si="23"/>
        <v>50399</v>
      </c>
      <c r="X18" s="165">
        <f t="shared" si="23"/>
        <v>50764</v>
      </c>
      <c r="Y18" s="165">
        <f t="shared" si="23"/>
        <v>51129</v>
      </c>
      <c r="Z18" s="165">
        <f t="shared" si="23"/>
        <v>51495</v>
      </c>
      <c r="AA18" s="165">
        <f t="shared" si="23"/>
        <v>51860</v>
      </c>
      <c r="AB18" s="165">
        <f t="shared" si="23"/>
        <v>52225</v>
      </c>
      <c r="AC18" s="165">
        <f t="shared" si="23"/>
        <v>52590</v>
      </c>
      <c r="AD18" s="165">
        <f t="shared" si="23"/>
        <v>52956</v>
      </c>
      <c r="AE18" s="165">
        <f t="shared" si="23"/>
        <v>53321</v>
      </c>
      <c r="AF18" s="165">
        <f t="shared" si="23"/>
        <v>53686</v>
      </c>
      <c r="AG18" s="165">
        <f t="shared" si="23"/>
        <v>54051</v>
      </c>
      <c r="AH18" s="165">
        <f t="shared" si="23"/>
        <v>54417</v>
      </c>
      <c r="AI18" s="165">
        <f t="shared" si="23"/>
        <v>54782</v>
      </c>
      <c r="AJ18" s="165">
        <f t="shared" si="23"/>
        <v>55147</v>
      </c>
      <c r="AK18" s="165">
        <f t="shared" si="23"/>
        <v>55512</v>
      </c>
      <c r="AL18" s="165">
        <f t="shared" si="23"/>
        <v>55878</v>
      </c>
      <c r="AM18" s="165">
        <f t="shared" si="23"/>
        <v>56243</v>
      </c>
      <c r="AN18" s="165">
        <f t="shared" si="23"/>
        <v>56608</v>
      </c>
      <c r="AO18" s="165">
        <f t="shared" si="23"/>
        <v>56973</v>
      </c>
      <c r="AP18" s="165">
        <f t="shared" si="23"/>
        <v>57339</v>
      </c>
      <c r="AQ18" s="165">
        <f t="shared" si="23"/>
        <v>57704</v>
      </c>
      <c r="AR18" s="165">
        <f t="shared" si="23"/>
        <v>58069</v>
      </c>
      <c r="AS18" s="165">
        <f t="shared" si="23"/>
        <v>58434</v>
      </c>
      <c r="AT18" s="165">
        <f t="shared" si="23"/>
        <v>58800</v>
      </c>
      <c r="AU18" s="165">
        <f t="shared" si="23"/>
        <v>59165</v>
      </c>
      <c r="AV18" s="165">
        <f t="shared" si="23"/>
        <v>59530</v>
      </c>
      <c r="AW18" s="165">
        <f t="shared" si="23"/>
        <v>59895</v>
      </c>
      <c r="AX18" s="165">
        <f t="shared" si="23"/>
        <v>60261</v>
      </c>
      <c r="AY18" s="165">
        <f t="shared" si="23"/>
        <v>60626</v>
      </c>
      <c r="AZ18" s="165">
        <f t="shared" si="23"/>
        <v>60991</v>
      </c>
      <c r="BA18" s="165">
        <f t="shared" si="23"/>
        <v>61356</v>
      </c>
      <c r="BB18" s="165">
        <f t="shared" si="23"/>
        <v>61722</v>
      </c>
      <c r="BC18" s="165">
        <f t="shared" si="23"/>
        <v>62087</v>
      </c>
      <c r="BD18" s="165">
        <f t="shared" si="23"/>
        <v>62452</v>
      </c>
      <c r="BE18" s="165">
        <f t="shared" si="23"/>
        <v>62817</v>
      </c>
      <c r="BF18" s="165">
        <f t="shared" si="23"/>
        <v>63183</v>
      </c>
      <c r="BG18" s="165">
        <f t="shared" si="23"/>
        <v>63548</v>
      </c>
      <c r="BH18" s="165">
        <f t="shared" si="23"/>
        <v>63913</v>
      </c>
      <c r="BI18" s="165">
        <f t="shared" si="23"/>
        <v>64278</v>
      </c>
      <c r="BJ18" s="165">
        <f t="shared" si="23"/>
        <v>64644</v>
      </c>
      <c r="BK18" s="165">
        <f t="shared" si="23"/>
        <v>65009</v>
      </c>
      <c r="BL18" s="165">
        <f t="shared" si="23"/>
        <v>65374</v>
      </c>
      <c r="BM18" s="165">
        <f t="shared" si="23"/>
        <v>65739</v>
      </c>
      <c r="BN18" s="165">
        <f t="shared" si="23"/>
        <v>66105</v>
      </c>
      <c r="BO18" s="165">
        <f t="shared" si="23"/>
        <v>66470</v>
      </c>
      <c r="BP18" s="165">
        <f t="shared" si="23"/>
        <v>66835</v>
      </c>
      <c r="BQ18" s="165">
        <f t="shared" si="23"/>
        <v>67200</v>
      </c>
      <c r="BR18" s="165">
        <f t="shared" si="23"/>
        <v>67566</v>
      </c>
      <c r="BS18" s="165">
        <f t="shared" ref="BS18:DB18" si="24">DATE(BS$5,12,25)</f>
        <v>67931</v>
      </c>
      <c r="BT18" s="165">
        <f t="shared" si="24"/>
        <v>68296</v>
      </c>
      <c r="BU18" s="165">
        <f t="shared" si="24"/>
        <v>68661</v>
      </c>
      <c r="BV18" s="165">
        <f t="shared" si="24"/>
        <v>69027</v>
      </c>
      <c r="BW18" s="165">
        <f t="shared" si="24"/>
        <v>69392</v>
      </c>
      <c r="BX18" s="165">
        <f t="shared" si="24"/>
        <v>69757</v>
      </c>
      <c r="BY18" s="165">
        <f t="shared" si="24"/>
        <v>70122</v>
      </c>
      <c r="BZ18" s="165">
        <f t="shared" si="24"/>
        <v>70488</v>
      </c>
      <c r="CA18" s="165">
        <f t="shared" si="24"/>
        <v>70853</v>
      </c>
      <c r="CB18" s="165">
        <f t="shared" si="24"/>
        <v>71218</v>
      </c>
      <c r="CC18" s="165">
        <f t="shared" si="24"/>
        <v>71583</v>
      </c>
      <c r="CD18" s="165">
        <f t="shared" si="24"/>
        <v>71949</v>
      </c>
      <c r="CE18" s="165">
        <f t="shared" si="24"/>
        <v>72314</v>
      </c>
      <c r="CF18" s="165">
        <f t="shared" si="24"/>
        <v>72679</v>
      </c>
      <c r="CG18" s="165">
        <f t="shared" si="24"/>
        <v>73044</v>
      </c>
      <c r="CH18" s="165">
        <f t="shared" si="24"/>
        <v>73409</v>
      </c>
      <c r="CI18" s="165">
        <f t="shared" si="24"/>
        <v>73774</v>
      </c>
      <c r="CJ18" s="165">
        <f t="shared" si="24"/>
        <v>74139</v>
      </c>
      <c r="CK18" s="165">
        <f t="shared" si="24"/>
        <v>74504</v>
      </c>
      <c r="CL18" s="165">
        <f t="shared" si="24"/>
        <v>74870</v>
      </c>
      <c r="CM18" s="165">
        <f t="shared" si="24"/>
        <v>75235</v>
      </c>
      <c r="CN18" s="165">
        <f t="shared" si="24"/>
        <v>75600</v>
      </c>
      <c r="CO18" s="165">
        <f t="shared" si="24"/>
        <v>75965</v>
      </c>
      <c r="CP18" s="165">
        <f t="shared" si="24"/>
        <v>76331</v>
      </c>
      <c r="CQ18" s="165">
        <f t="shared" si="24"/>
        <v>76696</v>
      </c>
      <c r="CR18" s="165">
        <f t="shared" si="24"/>
        <v>77061</v>
      </c>
      <c r="CS18" s="165">
        <f t="shared" si="24"/>
        <v>77426</v>
      </c>
      <c r="CT18" s="165">
        <f t="shared" si="24"/>
        <v>77792</v>
      </c>
      <c r="CU18" s="165">
        <f t="shared" si="24"/>
        <v>78157</v>
      </c>
      <c r="CV18" s="165">
        <f t="shared" si="24"/>
        <v>78522</v>
      </c>
      <c r="CW18" s="165">
        <f t="shared" si="24"/>
        <v>78887</v>
      </c>
      <c r="CX18" s="165">
        <f t="shared" si="24"/>
        <v>79253</v>
      </c>
      <c r="CY18" s="165">
        <f t="shared" si="24"/>
        <v>79618</v>
      </c>
      <c r="CZ18" s="165">
        <f t="shared" si="24"/>
        <v>79983</v>
      </c>
      <c r="DA18" s="165">
        <f t="shared" si="24"/>
        <v>80348</v>
      </c>
      <c r="DB18" s="165">
        <f t="shared" si="24"/>
        <v>80714</v>
      </c>
    </row>
    <row r="19" spans="1:106" ht="21" customHeight="1" x14ac:dyDescent="0.3">
      <c r="A19" s="158">
        <v>13</v>
      </c>
      <c r="B19" s="159">
        <f t="shared" si="2"/>
        <v>44191</v>
      </c>
      <c r="C19" s="159"/>
      <c r="D19" s="167" t="s">
        <v>30</v>
      </c>
      <c r="E19" s="165">
        <f>E$18+1</f>
        <v>43825</v>
      </c>
      <c r="F19" s="165">
        <f>F$18+1</f>
        <v>44191</v>
      </c>
      <c r="G19" s="165">
        <f t="shared" ref="G19:BR19" si="25">G$18+1</f>
        <v>44556</v>
      </c>
      <c r="H19" s="165">
        <f t="shared" si="25"/>
        <v>44921</v>
      </c>
      <c r="I19" s="165">
        <f t="shared" si="25"/>
        <v>45286</v>
      </c>
      <c r="J19" s="165">
        <f t="shared" si="25"/>
        <v>45652</v>
      </c>
      <c r="K19" s="165">
        <f t="shared" si="25"/>
        <v>46017</v>
      </c>
      <c r="L19" s="165">
        <f t="shared" si="25"/>
        <v>46382</v>
      </c>
      <c r="M19" s="165">
        <f t="shared" si="25"/>
        <v>46747</v>
      </c>
      <c r="N19" s="165">
        <f t="shared" si="25"/>
        <v>47113</v>
      </c>
      <c r="O19" s="165">
        <f t="shared" si="25"/>
        <v>47478</v>
      </c>
      <c r="P19" s="165">
        <f t="shared" si="25"/>
        <v>47843</v>
      </c>
      <c r="Q19" s="165">
        <f t="shared" si="25"/>
        <v>48208</v>
      </c>
      <c r="R19" s="165">
        <f t="shared" si="25"/>
        <v>48574</v>
      </c>
      <c r="S19" s="165">
        <f t="shared" si="25"/>
        <v>48939</v>
      </c>
      <c r="T19" s="165">
        <f t="shared" si="25"/>
        <v>49304</v>
      </c>
      <c r="U19" s="165">
        <f t="shared" si="25"/>
        <v>49669</v>
      </c>
      <c r="V19" s="165">
        <f t="shared" si="25"/>
        <v>50035</v>
      </c>
      <c r="W19" s="165">
        <f t="shared" si="25"/>
        <v>50400</v>
      </c>
      <c r="X19" s="165">
        <f t="shared" si="25"/>
        <v>50765</v>
      </c>
      <c r="Y19" s="165">
        <f t="shared" si="25"/>
        <v>51130</v>
      </c>
      <c r="Z19" s="165">
        <f t="shared" si="25"/>
        <v>51496</v>
      </c>
      <c r="AA19" s="165">
        <f t="shared" si="25"/>
        <v>51861</v>
      </c>
      <c r="AB19" s="165">
        <f t="shared" si="25"/>
        <v>52226</v>
      </c>
      <c r="AC19" s="165">
        <f t="shared" si="25"/>
        <v>52591</v>
      </c>
      <c r="AD19" s="165">
        <f t="shared" si="25"/>
        <v>52957</v>
      </c>
      <c r="AE19" s="165">
        <f t="shared" si="25"/>
        <v>53322</v>
      </c>
      <c r="AF19" s="165">
        <f t="shared" si="25"/>
        <v>53687</v>
      </c>
      <c r="AG19" s="165">
        <f t="shared" si="25"/>
        <v>54052</v>
      </c>
      <c r="AH19" s="165">
        <f t="shared" si="25"/>
        <v>54418</v>
      </c>
      <c r="AI19" s="165">
        <f t="shared" si="25"/>
        <v>54783</v>
      </c>
      <c r="AJ19" s="165">
        <f t="shared" si="25"/>
        <v>55148</v>
      </c>
      <c r="AK19" s="165">
        <f t="shared" si="25"/>
        <v>55513</v>
      </c>
      <c r="AL19" s="165">
        <f t="shared" si="25"/>
        <v>55879</v>
      </c>
      <c r="AM19" s="165">
        <f t="shared" si="25"/>
        <v>56244</v>
      </c>
      <c r="AN19" s="165">
        <f t="shared" si="25"/>
        <v>56609</v>
      </c>
      <c r="AO19" s="165">
        <f t="shared" si="25"/>
        <v>56974</v>
      </c>
      <c r="AP19" s="165">
        <f t="shared" si="25"/>
        <v>57340</v>
      </c>
      <c r="AQ19" s="165">
        <f t="shared" si="25"/>
        <v>57705</v>
      </c>
      <c r="AR19" s="165">
        <f t="shared" si="25"/>
        <v>58070</v>
      </c>
      <c r="AS19" s="165">
        <f t="shared" si="25"/>
        <v>58435</v>
      </c>
      <c r="AT19" s="165">
        <f t="shared" si="25"/>
        <v>58801</v>
      </c>
      <c r="AU19" s="165">
        <f t="shared" si="25"/>
        <v>59166</v>
      </c>
      <c r="AV19" s="165">
        <f t="shared" si="25"/>
        <v>59531</v>
      </c>
      <c r="AW19" s="165">
        <f t="shared" si="25"/>
        <v>59896</v>
      </c>
      <c r="AX19" s="165">
        <f t="shared" si="25"/>
        <v>60262</v>
      </c>
      <c r="AY19" s="165">
        <f t="shared" si="25"/>
        <v>60627</v>
      </c>
      <c r="AZ19" s="165">
        <f t="shared" si="25"/>
        <v>60992</v>
      </c>
      <c r="BA19" s="165">
        <f t="shared" si="25"/>
        <v>61357</v>
      </c>
      <c r="BB19" s="165">
        <f t="shared" si="25"/>
        <v>61723</v>
      </c>
      <c r="BC19" s="165">
        <f t="shared" si="25"/>
        <v>62088</v>
      </c>
      <c r="BD19" s="165">
        <f t="shared" si="25"/>
        <v>62453</v>
      </c>
      <c r="BE19" s="165">
        <f t="shared" si="25"/>
        <v>62818</v>
      </c>
      <c r="BF19" s="165">
        <f t="shared" si="25"/>
        <v>63184</v>
      </c>
      <c r="BG19" s="165">
        <f t="shared" si="25"/>
        <v>63549</v>
      </c>
      <c r="BH19" s="165">
        <f t="shared" si="25"/>
        <v>63914</v>
      </c>
      <c r="BI19" s="165">
        <f t="shared" si="25"/>
        <v>64279</v>
      </c>
      <c r="BJ19" s="165">
        <f t="shared" si="25"/>
        <v>64645</v>
      </c>
      <c r="BK19" s="165">
        <f t="shared" si="25"/>
        <v>65010</v>
      </c>
      <c r="BL19" s="165">
        <f t="shared" si="25"/>
        <v>65375</v>
      </c>
      <c r="BM19" s="165">
        <f t="shared" si="25"/>
        <v>65740</v>
      </c>
      <c r="BN19" s="165">
        <f t="shared" si="25"/>
        <v>66106</v>
      </c>
      <c r="BO19" s="165">
        <f t="shared" si="25"/>
        <v>66471</v>
      </c>
      <c r="BP19" s="165">
        <f t="shared" si="25"/>
        <v>66836</v>
      </c>
      <c r="BQ19" s="165">
        <f t="shared" si="25"/>
        <v>67201</v>
      </c>
      <c r="BR19" s="165">
        <f t="shared" si="25"/>
        <v>67567</v>
      </c>
      <c r="BS19" s="165">
        <f t="shared" ref="BS19:DB19" si="26">BS$18+1</f>
        <v>67932</v>
      </c>
      <c r="BT19" s="165">
        <f t="shared" si="26"/>
        <v>68297</v>
      </c>
      <c r="BU19" s="165">
        <f t="shared" si="26"/>
        <v>68662</v>
      </c>
      <c r="BV19" s="165">
        <f t="shared" si="26"/>
        <v>69028</v>
      </c>
      <c r="BW19" s="165">
        <f t="shared" si="26"/>
        <v>69393</v>
      </c>
      <c r="BX19" s="165">
        <f t="shared" si="26"/>
        <v>69758</v>
      </c>
      <c r="BY19" s="165">
        <f t="shared" si="26"/>
        <v>70123</v>
      </c>
      <c r="BZ19" s="165">
        <f t="shared" si="26"/>
        <v>70489</v>
      </c>
      <c r="CA19" s="165">
        <f t="shared" si="26"/>
        <v>70854</v>
      </c>
      <c r="CB19" s="165">
        <f t="shared" si="26"/>
        <v>71219</v>
      </c>
      <c r="CC19" s="165">
        <f t="shared" si="26"/>
        <v>71584</v>
      </c>
      <c r="CD19" s="165">
        <f t="shared" si="26"/>
        <v>71950</v>
      </c>
      <c r="CE19" s="165">
        <f t="shared" si="26"/>
        <v>72315</v>
      </c>
      <c r="CF19" s="165">
        <f t="shared" si="26"/>
        <v>72680</v>
      </c>
      <c r="CG19" s="165">
        <f t="shared" si="26"/>
        <v>73045</v>
      </c>
      <c r="CH19" s="165">
        <f t="shared" si="26"/>
        <v>73410</v>
      </c>
      <c r="CI19" s="165">
        <f t="shared" si="26"/>
        <v>73775</v>
      </c>
      <c r="CJ19" s="165">
        <f t="shared" si="26"/>
        <v>74140</v>
      </c>
      <c r="CK19" s="165">
        <f t="shared" si="26"/>
        <v>74505</v>
      </c>
      <c r="CL19" s="165">
        <f t="shared" si="26"/>
        <v>74871</v>
      </c>
      <c r="CM19" s="165">
        <f t="shared" si="26"/>
        <v>75236</v>
      </c>
      <c r="CN19" s="165">
        <f t="shared" si="26"/>
        <v>75601</v>
      </c>
      <c r="CO19" s="165">
        <f t="shared" si="26"/>
        <v>75966</v>
      </c>
      <c r="CP19" s="165">
        <f t="shared" si="26"/>
        <v>76332</v>
      </c>
      <c r="CQ19" s="165">
        <f t="shared" si="26"/>
        <v>76697</v>
      </c>
      <c r="CR19" s="165">
        <f t="shared" si="26"/>
        <v>77062</v>
      </c>
      <c r="CS19" s="165">
        <f t="shared" si="26"/>
        <v>77427</v>
      </c>
      <c r="CT19" s="165">
        <f t="shared" si="26"/>
        <v>77793</v>
      </c>
      <c r="CU19" s="165">
        <f t="shared" si="26"/>
        <v>78158</v>
      </c>
      <c r="CV19" s="165">
        <f t="shared" si="26"/>
        <v>78523</v>
      </c>
      <c r="CW19" s="165">
        <f t="shared" si="26"/>
        <v>78888</v>
      </c>
      <c r="CX19" s="165">
        <f t="shared" si="26"/>
        <v>79254</v>
      </c>
      <c r="CY19" s="165">
        <f t="shared" si="26"/>
        <v>79619</v>
      </c>
      <c r="CZ19" s="165">
        <f t="shared" si="26"/>
        <v>79984</v>
      </c>
      <c r="DA19" s="165">
        <f t="shared" si="26"/>
        <v>80349</v>
      </c>
      <c r="DB19" s="165">
        <f t="shared" si="26"/>
        <v>80715</v>
      </c>
    </row>
    <row r="20" spans="1:106" x14ac:dyDescent="0.3">
      <c r="B20" s="159"/>
      <c r="E20" s="168"/>
      <c r="F20" s="168"/>
      <c r="G20" s="168"/>
    </row>
    <row r="21" spans="1:106" x14ac:dyDescent="0.3">
      <c r="B21" s="159"/>
      <c r="E21" s="168"/>
      <c r="F21" s="168"/>
      <c r="G21" s="168"/>
    </row>
    <row r="22" spans="1:106" ht="43.2" x14ac:dyDescent="0.3">
      <c r="B22" s="169" t="s">
        <v>31</v>
      </c>
      <c r="E22" s="168"/>
      <c r="F22" s="168"/>
      <c r="G22" s="168"/>
    </row>
    <row r="23" spans="1:106" x14ac:dyDescent="0.3">
      <c r="B23" s="170">
        <f t="shared" ref="B23:B35" si="27">B7</f>
        <v>43831</v>
      </c>
      <c r="E23" s="168"/>
      <c r="F23" s="168"/>
      <c r="G23" s="168"/>
    </row>
    <row r="24" spans="1:106" x14ac:dyDescent="0.3">
      <c r="B24" s="170">
        <f t="shared" si="27"/>
        <v>43931</v>
      </c>
    </row>
    <row r="25" spans="1:106" x14ac:dyDescent="0.3">
      <c r="B25" s="170">
        <f t="shared" si="27"/>
        <v>43934</v>
      </c>
    </row>
    <row r="26" spans="1:106" x14ac:dyDescent="0.3">
      <c r="B26" s="170">
        <f t="shared" si="27"/>
        <v>43952</v>
      </c>
    </row>
    <row r="27" spans="1:106" x14ac:dyDescent="0.3">
      <c r="B27" s="170">
        <f t="shared" si="27"/>
        <v>43959</v>
      </c>
    </row>
    <row r="28" spans="1:106" x14ac:dyDescent="0.3">
      <c r="B28" s="170">
        <f t="shared" si="27"/>
        <v>43972</v>
      </c>
    </row>
    <row r="29" spans="1:106" x14ac:dyDescent="0.3">
      <c r="B29" s="170">
        <f t="shared" si="27"/>
        <v>43983</v>
      </c>
    </row>
    <row r="30" spans="1:106" x14ac:dyDescent="0.3">
      <c r="B30" s="170">
        <f t="shared" si="27"/>
        <v>44026</v>
      </c>
    </row>
    <row r="31" spans="1:106" x14ac:dyDescent="0.3">
      <c r="B31" s="170">
        <f t="shared" si="27"/>
        <v>44058</v>
      </c>
    </row>
    <row r="32" spans="1:106" x14ac:dyDescent="0.3">
      <c r="B32" s="170">
        <f t="shared" si="27"/>
        <v>44136</v>
      </c>
    </row>
    <row r="33" spans="2:2" x14ac:dyDescent="0.3">
      <c r="B33" s="170">
        <f t="shared" si="27"/>
        <v>44146</v>
      </c>
    </row>
    <row r="34" spans="2:2" x14ac:dyDescent="0.3">
      <c r="B34" s="170">
        <f t="shared" si="27"/>
        <v>44190</v>
      </c>
    </row>
    <row r="35" spans="2:2" x14ac:dyDescent="0.3">
      <c r="B35" s="170">
        <f t="shared" si="27"/>
        <v>44191</v>
      </c>
    </row>
  </sheetData>
  <sheetProtection sheet="1" objects="1" scenarios="1"/>
  <mergeCells count="1">
    <mergeCell ref="E2:K2"/>
  </mergeCell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F55EA4-5CAC-423D-B11B-3A5A211A3043}">
  <dimension ref="B1:K213"/>
  <sheetViews>
    <sheetView workbookViewId="0">
      <pane ySplit="2" topLeftCell="A3" activePane="bottomLeft" state="frozen"/>
      <selection pane="bottomLeft"/>
    </sheetView>
  </sheetViews>
  <sheetFormatPr baseColWidth="10" defaultColWidth="10.6640625" defaultRowHeight="18.600000000000001" customHeight="1" x14ac:dyDescent="0.3"/>
  <cols>
    <col min="1" max="1" width="3.6640625" style="172" customWidth="1"/>
    <col min="2" max="3" width="22.88671875" style="171" bestFit="1" customWidth="1"/>
    <col min="4" max="11" width="14.5546875" style="172" customWidth="1"/>
    <col min="12" max="16384" width="10.6640625" style="172"/>
  </cols>
  <sheetData>
    <row r="1" spans="2:11" ht="14.4" x14ac:dyDescent="0.3"/>
    <row r="2" spans="2:11" s="174" customFormat="1" ht="27.9" customHeight="1" x14ac:dyDescent="0.25">
      <c r="B2" s="173" t="s">
        <v>32</v>
      </c>
      <c r="C2" s="173" t="s">
        <v>33</v>
      </c>
    </row>
    <row r="3" spans="2:11" ht="18.899999999999999" customHeight="1" x14ac:dyDescent="0.3">
      <c r="B3" s="175">
        <v>43831</v>
      </c>
      <c r="C3" s="176">
        <v>44197</v>
      </c>
      <c r="D3" s="177"/>
      <c r="E3" s="178"/>
      <c r="F3" s="177"/>
      <c r="G3" s="178"/>
      <c r="H3" s="177"/>
      <c r="I3" s="178"/>
      <c r="J3" s="177"/>
      <c r="K3" s="178"/>
    </row>
    <row r="4" spans="2:11" ht="18.899999999999999" customHeight="1" x14ac:dyDescent="0.3">
      <c r="B4" s="175">
        <v>43832</v>
      </c>
      <c r="C4" s="176">
        <v>44198</v>
      </c>
      <c r="D4" s="177"/>
      <c r="E4" s="178"/>
      <c r="F4" s="177"/>
      <c r="G4" s="178"/>
      <c r="H4" s="177"/>
      <c r="I4" s="178"/>
      <c r="J4" s="177"/>
      <c r="K4" s="178"/>
    </row>
    <row r="5" spans="2:11" ht="18.899999999999999" customHeight="1" x14ac:dyDescent="0.3">
      <c r="B5" s="175">
        <v>43833</v>
      </c>
      <c r="C5" s="176">
        <v>44199</v>
      </c>
      <c r="D5" s="177"/>
      <c r="E5" s="178"/>
      <c r="F5" s="177"/>
      <c r="G5" s="178"/>
      <c r="H5" s="177"/>
      <c r="I5" s="178"/>
      <c r="J5" s="177"/>
      <c r="K5" s="178"/>
    </row>
    <row r="6" spans="2:11" ht="18.899999999999999" customHeight="1" x14ac:dyDescent="0.3">
      <c r="B6" s="175">
        <v>43834</v>
      </c>
      <c r="C6" s="176">
        <v>44247</v>
      </c>
      <c r="D6" s="177"/>
      <c r="E6" s="178"/>
      <c r="F6" s="177"/>
      <c r="G6" s="178"/>
      <c r="H6" s="177"/>
      <c r="I6" s="178"/>
      <c r="J6" s="177"/>
      <c r="K6" s="178"/>
    </row>
    <row r="7" spans="2:11" ht="18.899999999999999" customHeight="1" x14ac:dyDescent="0.3">
      <c r="B7" s="175">
        <v>43835</v>
      </c>
      <c r="C7" s="176">
        <v>44248</v>
      </c>
      <c r="D7" s="177"/>
      <c r="E7" s="178"/>
      <c r="F7" s="177"/>
      <c r="G7" s="178"/>
      <c r="H7" s="177"/>
      <c r="I7" s="178"/>
      <c r="J7" s="177"/>
      <c r="K7" s="178"/>
    </row>
    <row r="8" spans="2:11" ht="18.899999999999999" customHeight="1" x14ac:dyDescent="0.3">
      <c r="B8" s="175">
        <v>43876</v>
      </c>
      <c r="C8" s="176">
        <v>44249</v>
      </c>
      <c r="D8" s="177"/>
      <c r="E8" s="178"/>
      <c r="F8" s="177"/>
      <c r="G8" s="178"/>
      <c r="H8" s="177"/>
      <c r="I8" s="178"/>
      <c r="J8" s="177"/>
      <c r="K8" s="178"/>
    </row>
    <row r="9" spans="2:11" ht="18.899999999999999" customHeight="1" x14ac:dyDescent="0.3">
      <c r="B9" s="175">
        <v>43877</v>
      </c>
      <c r="C9" s="176">
        <v>44250</v>
      </c>
      <c r="D9" s="177"/>
      <c r="E9" s="178"/>
      <c r="F9" s="177"/>
      <c r="G9" s="178"/>
      <c r="H9" s="177"/>
      <c r="I9" s="178"/>
      <c r="J9" s="177"/>
      <c r="K9" s="178"/>
    </row>
    <row r="10" spans="2:11" ht="18.899999999999999" customHeight="1" x14ac:dyDescent="0.3">
      <c r="B10" s="175">
        <v>43878</v>
      </c>
      <c r="C10" s="176">
        <v>44251</v>
      </c>
      <c r="D10" s="177"/>
      <c r="E10" s="178"/>
      <c r="F10" s="177"/>
      <c r="G10" s="178"/>
      <c r="H10" s="177"/>
      <c r="I10" s="178"/>
      <c r="J10" s="177"/>
      <c r="K10" s="178"/>
    </row>
    <row r="11" spans="2:11" ht="18.899999999999999" customHeight="1" x14ac:dyDescent="0.3">
      <c r="B11" s="175">
        <v>43879</v>
      </c>
      <c r="C11" s="176">
        <v>44252</v>
      </c>
      <c r="D11" s="177"/>
      <c r="E11" s="178"/>
      <c r="F11" s="177"/>
      <c r="G11" s="178"/>
      <c r="H11" s="177"/>
      <c r="I11" s="178"/>
      <c r="J11" s="177"/>
      <c r="K11" s="178"/>
    </row>
    <row r="12" spans="2:11" ht="18.899999999999999" customHeight="1" x14ac:dyDescent="0.3">
      <c r="B12" s="175">
        <v>43880</v>
      </c>
      <c r="C12" s="176">
        <v>44253</v>
      </c>
      <c r="D12" s="177"/>
      <c r="E12" s="178"/>
      <c r="F12" s="177"/>
      <c r="G12" s="178"/>
      <c r="H12" s="177"/>
      <c r="I12" s="178"/>
      <c r="J12" s="177"/>
      <c r="K12" s="178"/>
    </row>
    <row r="13" spans="2:11" ht="18.899999999999999" customHeight="1" x14ac:dyDescent="0.3">
      <c r="B13" s="175">
        <v>43881</v>
      </c>
      <c r="C13" s="176">
        <v>44254</v>
      </c>
      <c r="D13" s="177"/>
      <c r="E13" s="178"/>
      <c r="F13" s="177"/>
      <c r="G13" s="178"/>
      <c r="H13" s="177"/>
      <c r="I13" s="178"/>
      <c r="J13" s="177"/>
      <c r="K13" s="178"/>
    </row>
    <row r="14" spans="2:11" ht="18.899999999999999" customHeight="1" x14ac:dyDescent="0.3">
      <c r="B14" s="175">
        <v>43882</v>
      </c>
      <c r="C14" s="176">
        <v>44255</v>
      </c>
      <c r="D14" s="177"/>
      <c r="E14" s="178"/>
      <c r="F14" s="177"/>
      <c r="G14" s="178"/>
      <c r="H14" s="177"/>
      <c r="I14" s="178"/>
      <c r="J14" s="177"/>
      <c r="K14" s="178"/>
    </row>
    <row r="15" spans="2:11" ht="18.899999999999999" customHeight="1" x14ac:dyDescent="0.3">
      <c r="B15" s="175">
        <v>43883</v>
      </c>
      <c r="C15" s="176">
        <v>44256</v>
      </c>
      <c r="D15" s="177"/>
      <c r="E15" s="178"/>
      <c r="F15" s="177"/>
      <c r="G15" s="178"/>
      <c r="H15" s="177"/>
      <c r="I15" s="178"/>
      <c r="J15" s="177"/>
      <c r="K15" s="178"/>
    </row>
    <row r="16" spans="2:11" ht="18.899999999999999" customHeight="1" x14ac:dyDescent="0.3">
      <c r="B16" s="175">
        <v>43884</v>
      </c>
      <c r="C16" s="176">
        <v>44257</v>
      </c>
      <c r="D16" s="177"/>
      <c r="E16" s="178"/>
      <c r="F16" s="177"/>
      <c r="G16" s="178"/>
      <c r="H16" s="177"/>
      <c r="I16" s="178"/>
      <c r="J16" s="177"/>
      <c r="K16" s="178"/>
    </row>
    <row r="17" spans="2:11" ht="18.899999999999999" customHeight="1" x14ac:dyDescent="0.3">
      <c r="B17" s="175">
        <v>43885</v>
      </c>
      <c r="C17" s="176">
        <v>44258</v>
      </c>
      <c r="D17" s="177"/>
      <c r="E17" s="178"/>
      <c r="F17" s="177"/>
      <c r="G17" s="178"/>
      <c r="H17" s="177"/>
      <c r="I17" s="178"/>
      <c r="J17" s="177"/>
      <c r="K17" s="178"/>
    </row>
    <row r="18" spans="2:11" ht="18.899999999999999" customHeight="1" x14ac:dyDescent="0.3">
      <c r="B18" s="175">
        <v>43886</v>
      </c>
      <c r="C18" s="176">
        <v>44259</v>
      </c>
      <c r="D18" s="177"/>
      <c r="E18" s="178"/>
      <c r="F18" s="177"/>
      <c r="G18" s="178"/>
      <c r="H18" s="177"/>
      <c r="I18" s="178"/>
      <c r="J18" s="177"/>
      <c r="K18" s="178"/>
    </row>
    <row r="19" spans="2:11" ht="18.899999999999999" customHeight="1" x14ac:dyDescent="0.3">
      <c r="B19" s="175">
        <v>43887</v>
      </c>
      <c r="C19" s="176">
        <v>44260</v>
      </c>
      <c r="D19" s="177"/>
      <c r="E19" s="178"/>
      <c r="F19" s="177"/>
      <c r="G19" s="178"/>
      <c r="H19" s="177"/>
      <c r="I19" s="178"/>
      <c r="J19" s="177"/>
      <c r="K19" s="178"/>
    </row>
    <row r="20" spans="2:11" ht="18.899999999999999" customHeight="1" x14ac:dyDescent="0.3">
      <c r="B20" s="175">
        <v>43888</v>
      </c>
      <c r="C20" s="176">
        <v>44261</v>
      </c>
      <c r="D20" s="177"/>
      <c r="E20" s="178"/>
      <c r="F20" s="177"/>
      <c r="G20" s="178"/>
      <c r="H20" s="177"/>
      <c r="I20" s="178"/>
      <c r="J20" s="177"/>
      <c r="K20" s="178"/>
    </row>
    <row r="21" spans="2:11" ht="18.899999999999999" customHeight="1" x14ac:dyDescent="0.3">
      <c r="B21" s="175">
        <v>43889</v>
      </c>
      <c r="C21" s="176">
        <v>44262</v>
      </c>
      <c r="D21" s="177"/>
      <c r="E21" s="178"/>
      <c r="F21" s="177"/>
      <c r="G21" s="178"/>
      <c r="H21" s="177"/>
      <c r="I21" s="178"/>
      <c r="J21" s="177"/>
      <c r="K21" s="178"/>
    </row>
    <row r="22" spans="2:11" ht="18.899999999999999" customHeight="1" x14ac:dyDescent="0.3">
      <c r="B22" s="175">
        <v>43890</v>
      </c>
      <c r="C22" s="176">
        <v>44310</v>
      </c>
      <c r="D22" s="177"/>
      <c r="E22" s="178"/>
      <c r="F22" s="177"/>
      <c r="G22" s="178"/>
      <c r="H22" s="177"/>
      <c r="I22" s="178"/>
      <c r="J22" s="177"/>
      <c r="K22" s="178"/>
    </row>
    <row r="23" spans="2:11" ht="18.899999999999999" customHeight="1" x14ac:dyDescent="0.3">
      <c r="B23" s="175">
        <v>43891</v>
      </c>
      <c r="C23" s="176">
        <v>44311</v>
      </c>
      <c r="D23" s="177"/>
      <c r="E23" s="178"/>
      <c r="F23" s="177"/>
      <c r="G23" s="178"/>
      <c r="H23" s="177"/>
      <c r="I23" s="178"/>
      <c r="J23" s="177"/>
      <c r="K23" s="178"/>
    </row>
    <row r="24" spans="2:11" ht="18.899999999999999" customHeight="1" x14ac:dyDescent="0.3">
      <c r="B24" s="175">
        <v>43932</v>
      </c>
      <c r="C24" s="176">
        <v>44312</v>
      </c>
      <c r="D24" s="177"/>
      <c r="E24" s="178"/>
      <c r="F24" s="177"/>
      <c r="G24" s="178"/>
      <c r="H24" s="177"/>
      <c r="I24" s="178"/>
      <c r="J24" s="177"/>
      <c r="K24" s="178"/>
    </row>
    <row r="25" spans="2:11" ht="18.899999999999999" customHeight="1" x14ac:dyDescent="0.3">
      <c r="B25" s="175">
        <v>43933</v>
      </c>
      <c r="C25" s="176">
        <v>44313</v>
      </c>
      <c r="D25" s="177"/>
      <c r="E25" s="178"/>
      <c r="F25" s="177"/>
      <c r="G25" s="178"/>
      <c r="H25" s="177"/>
      <c r="I25" s="178"/>
      <c r="J25" s="177"/>
      <c r="K25" s="178"/>
    </row>
    <row r="26" spans="2:11" ht="18.899999999999999" customHeight="1" x14ac:dyDescent="0.3">
      <c r="B26" s="175">
        <v>43934</v>
      </c>
      <c r="C26" s="176">
        <v>44314</v>
      </c>
      <c r="D26" s="177"/>
      <c r="E26" s="178"/>
      <c r="F26" s="177"/>
      <c r="G26" s="178"/>
      <c r="H26" s="177"/>
      <c r="I26" s="178"/>
      <c r="J26" s="177"/>
      <c r="K26" s="178"/>
    </row>
    <row r="27" spans="2:11" ht="18.899999999999999" customHeight="1" x14ac:dyDescent="0.3">
      <c r="B27" s="175">
        <v>43935</v>
      </c>
      <c r="C27" s="176">
        <v>44315</v>
      </c>
      <c r="D27" s="177"/>
      <c r="E27" s="178"/>
      <c r="F27" s="177"/>
      <c r="G27" s="178"/>
      <c r="H27" s="177"/>
      <c r="I27" s="178"/>
      <c r="J27" s="177"/>
      <c r="K27" s="178"/>
    </row>
    <row r="28" spans="2:11" ht="18.899999999999999" customHeight="1" x14ac:dyDescent="0.3">
      <c r="B28" s="175">
        <v>43936</v>
      </c>
      <c r="C28" s="176">
        <v>44316</v>
      </c>
      <c r="D28" s="174"/>
      <c r="E28" s="174"/>
      <c r="F28" s="174"/>
      <c r="G28" s="174"/>
      <c r="H28" s="174"/>
      <c r="I28" s="174"/>
      <c r="J28" s="174"/>
      <c r="K28" s="174"/>
    </row>
    <row r="29" spans="2:11" ht="18.899999999999999" customHeight="1" x14ac:dyDescent="0.3">
      <c r="B29" s="175">
        <v>43937</v>
      </c>
      <c r="C29" s="176">
        <v>44317</v>
      </c>
      <c r="D29" s="174"/>
      <c r="E29" s="174"/>
      <c r="F29" s="174"/>
      <c r="G29" s="174"/>
      <c r="H29" s="174"/>
      <c r="I29" s="174"/>
      <c r="J29" s="174"/>
      <c r="K29" s="174"/>
    </row>
    <row r="30" spans="2:11" ht="18.899999999999999" customHeight="1" x14ac:dyDescent="0.3">
      <c r="B30" s="175">
        <v>43938</v>
      </c>
      <c r="C30" s="176">
        <v>44318</v>
      </c>
      <c r="D30" s="174"/>
      <c r="E30" s="174"/>
      <c r="F30" s="174"/>
      <c r="G30" s="174"/>
      <c r="H30" s="174"/>
      <c r="I30" s="174"/>
      <c r="J30" s="174"/>
      <c r="K30" s="174"/>
    </row>
    <row r="31" spans="2:11" ht="18.899999999999999" customHeight="1" x14ac:dyDescent="0.3">
      <c r="B31" s="175">
        <v>43939</v>
      </c>
      <c r="C31" s="176">
        <v>44319</v>
      </c>
      <c r="D31" s="174"/>
      <c r="E31" s="174"/>
      <c r="F31" s="174"/>
      <c r="G31" s="174"/>
      <c r="H31" s="174"/>
      <c r="I31" s="174"/>
      <c r="J31" s="174"/>
      <c r="K31" s="174"/>
    </row>
    <row r="32" spans="2:11" ht="18.899999999999999" customHeight="1" x14ac:dyDescent="0.3">
      <c r="B32" s="175">
        <v>43940</v>
      </c>
      <c r="C32" s="176">
        <v>44320</v>
      </c>
      <c r="D32" s="174"/>
      <c r="E32" s="174"/>
      <c r="F32" s="174"/>
      <c r="G32" s="174"/>
      <c r="H32" s="174"/>
      <c r="I32" s="174"/>
      <c r="J32" s="174"/>
      <c r="K32" s="174"/>
    </row>
    <row r="33" spans="2:11" ht="18.899999999999999" customHeight="1" x14ac:dyDescent="0.3">
      <c r="B33" s="175">
        <v>43941</v>
      </c>
      <c r="C33" s="176">
        <v>44321</v>
      </c>
      <c r="D33" s="174"/>
      <c r="E33" s="174"/>
      <c r="F33" s="174"/>
      <c r="G33" s="174"/>
      <c r="H33" s="174"/>
      <c r="I33" s="174"/>
      <c r="J33" s="174"/>
      <c r="K33" s="174"/>
    </row>
    <row r="34" spans="2:11" ht="18.899999999999999" customHeight="1" x14ac:dyDescent="0.3">
      <c r="B34" s="175">
        <v>43942</v>
      </c>
      <c r="C34" s="176">
        <v>44322</v>
      </c>
      <c r="D34" s="174"/>
      <c r="E34" s="174"/>
      <c r="F34" s="174"/>
      <c r="G34" s="174"/>
      <c r="H34" s="174"/>
      <c r="I34" s="174"/>
      <c r="J34" s="174"/>
      <c r="K34" s="174"/>
    </row>
    <row r="35" spans="2:11" ht="18.899999999999999" customHeight="1" x14ac:dyDescent="0.3">
      <c r="B35" s="175">
        <v>43943</v>
      </c>
      <c r="C35" s="176">
        <v>44323</v>
      </c>
    </row>
    <row r="36" spans="2:11" ht="18.899999999999999" customHeight="1" x14ac:dyDescent="0.3">
      <c r="B36" s="175">
        <v>43944</v>
      </c>
      <c r="C36" s="176">
        <v>44324</v>
      </c>
    </row>
    <row r="37" spans="2:11" ht="18.899999999999999" customHeight="1" x14ac:dyDescent="0.3">
      <c r="B37" s="175">
        <v>43945</v>
      </c>
      <c r="C37" s="176">
        <v>44325</v>
      </c>
    </row>
    <row r="38" spans="2:11" ht="18.899999999999999" customHeight="1" x14ac:dyDescent="0.3">
      <c r="B38" s="175">
        <v>43946</v>
      </c>
      <c r="C38" s="176">
        <v>44329</v>
      </c>
    </row>
    <row r="39" spans="2:11" ht="18.899999999999999" customHeight="1" x14ac:dyDescent="0.3">
      <c r="B39" s="175">
        <v>43947</v>
      </c>
      <c r="C39" s="176">
        <v>44330</v>
      </c>
    </row>
    <row r="40" spans="2:11" ht="18.899999999999999" customHeight="1" x14ac:dyDescent="0.3">
      <c r="B40" s="175">
        <v>43972</v>
      </c>
      <c r="C40" s="176">
        <v>44331</v>
      </c>
    </row>
    <row r="41" spans="2:11" ht="18.899999999999999" customHeight="1" x14ac:dyDescent="0.3">
      <c r="B41" s="175">
        <v>43973</v>
      </c>
      <c r="C41" s="176">
        <v>44332</v>
      </c>
    </row>
    <row r="42" spans="2:11" ht="18.899999999999999" customHeight="1" x14ac:dyDescent="0.3">
      <c r="B42" s="175">
        <v>43974</v>
      </c>
      <c r="C42" s="176">
        <v>44383</v>
      </c>
    </row>
    <row r="43" spans="2:11" ht="18.899999999999999" customHeight="1" x14ac:dyDescent="0.3">
      <c r="B43" s="175">
        <v>43975</v>
      </c>
      <c r="C43" s="176">
        <v>44384</v>
      </c>
    </row>
    <row r="44" spans="2:11" ht="18.899999999999999" customHeight="1" x14ac:dyDescent="0.3">
      <c r="B44" s="175">
        <v>44016</v>
      </c>
      <c r="C44" s="176">
        <v>44385</v>
      </c>
    </row>
    <row r="45" spans="2:11" ht="18.899999999999999" customHeight="1" x14ac:dyDescent="0.3">
      <c r="B45" s="175">
        <v>44016</v>
      </c>
      <c r="C45" s="176">
        <v>44386</v>
      </c>
    </row>
    <row r="46" spans="2:11" ht="18.899999999999999" customHeight="1" x14ac:dyDescent="0.3">
      <c r="B46" s="175">
        <v>44017</v>
      </c>
      <c r="C46" s="176">
        <v>44387</v>
      </c>
    </row>
    <row r="47" spans="2:11" ht="18.899999999999999" customHeight="1" x14ac:dyDescent="0.3">
      <c r="B47" s="175">
        <v>44018</v>
      </c>
      <c r="C47" s="176">
        <v>44388</v>
      </c>
    </row>
    <row r="48" spans="2:11" ht="18.899999999999999" customHeight="1" x14ac:dyDescent="0.3">
      <c r="B48" s="175">
        <v>44019</v>
      </c>
      <c r="C48" s="176">
        <v>44389</v>
      </c>
    </row>
    <row r="49" spans="2:3" ht="18.899999999999999" customHeight="1" x14ac:dyDescent="0.3">
      <c r="B49" s="175">
        <v>44020</v>
      </c>
      <c r="C49" s="176">
        <v>44390</v>
      </c>
    </row>
    <row r="50" spans="2:3" ht="18.899999999999999" customHeight="1" x14ac:dyDescent="0.3">
      <c r="B50" s="175">
        <v>44021</v>
      </c>
      <c r="C50" s="176">
        <v>44391</v>
      </c>
    </row>
    <row r="51" spans="2:3" ht="18.899999999999999" customHeight="1" x14ac:dyDescent="0.3">
      <c r="B51" s="175">
        <v>44022</v>
      </c>
      <c r="C51" s="176">
        <v>44392</v>
      </c>
    </row>
    <row r="52" spans="2:3" ht="18.899999999999999" customHeight="1" x14ac:dyDescent="0.3">
      <c r="B52" s="175">
        <v>44023</v>
      </c>
      <c r="C52" s="176">
        <v>44393</v>
      </c>
    </row>
    <row r="53" spans="2:3" ht="18.899999999999999" customHeight="1" x14ac:dyDescent="0.3">
      <c r="B53" s="175">
        <v>44024</v>
      </c>
      <c r="C53" s="176">
        <v>44394</v>
      </c>
    </row>
    <row r="54" spans="2:3" ht="18.899999999999999" customHeight="1" x14ac:dyDescent="0.3">
      <c r="B54" s="175">
        <v>44025</v>
      </c>
      <c r="C54" s="176">
        <v>44395</v>
      </c>
    </row>
    <row r="55" spans="2:3" ht="18.899999999999999" customHeight="1" x14ac:dyDescent="0.3">
      <c r="B55" s="175">
        <v>44026</v>
      </c>
      <c r="C55" s="176">
        <v>44396</v>
      </c>
    </row>
    <row r="56" spans="2:3" ht="18.899999999999999" customHeight="1" x14ac:dyDescent="0.3">
      <c r="B56" s="175">
        <v>44027</v>
      </c>
      <c r="C56" s="176">
        <v>44397</v>
      </c>
    </row>
    <row r="57" spans="2:3" ht="18.899999999999999" customHeight="1" x14ac:dyDescent="0.3">
      <c r="B57" s="175">
        <v>44028</v>
      </c>
      <c r="C57" s="176">
        <v>44398</v>
      </c>
    </row>
    <row r="58" spans="2:3" ht="18.899999999999999" customHeight="1" x14ac:dyDescent="0.3">
      <c r="B58" s="175">
        <v>44029</v>
      </c>
      <c r="C58" s="176">
        <v>44399</v>
      </c>
    </row>
    <row r="59" spans="2:3" ht="18.899999999999999" customHeight="1" x14ac:dyDescent="0.3">
      <c r="B59" s="175">
        <v>44030</v>
      </c>
      <c r="C59" s="176">
        <v>44400</v>
      </c>
    </row>
    <row r="60" spans="2:3" ht="18.899999999999999" customHeight="1" x14ac:dyDescent="0.3">
      <c r="B60" s="175">
        <v>44031</v>
      </c>
      <c r="C60" s="176">
        <v>44401</v>
      </c>
    </row>
    <row r="61" spans="2:3" ht="18.899999999999999" customHeight="1" x14ac:dyDescent="0.3">
      <c r="B61" s="175">
        <v>44032</v>
      </c>
      <c r="C61" s="176">
        <v>44402</v>
      </c>
    </row>
    <row r="62" spans="2:3" ht="18.899999999999999" customHeight="1" x14ac:dyDescent="0.3">
      <c r="B62" s="175">
        <v>44033</v>
      </c>
      <c r="C62" s="176">
        <v>44403</v>
      </c>
    </row>
    <row r="63" spans="2:3" ht="18.899999999999999" customHeight="1" x14ac:dyDescent="0.3">
      <c r="B63" s="175">
        <v>44034</v>
      </c>
      <c r="C63" s="176">
        <v>44404</v>
      </c>
    </row>
    <row r="64" spans="2:3" ht="18.899999999999999" customHeight="1" x14ac:dyDescent="0.3">
      <c r="B64" s="175">
        <v>44035</v>
      </c>
      <c r="C64" s="176">
        <v>44405</v>
      </c>
    </row>
    <row r="65" spans="2:3" ht="18.899999999999999" customHeight="1" x14ac:dyDescent="0.3">
      <c r="B65" s="175">
        <v>44036</v>
      </c>
      <c r="C65" s="176">
        <v>44406</v>
      </c>
    </row>
    <row r="66" spans="2:3" ht="18.899999999999999" customHeight="1" x14ac:dyDescent="0.3">
      <c r="B66" s="175">
        <v>44037</v>
      </c>
      <c r="C66" s="176">
        <v>44407</v>
      </c>
    </row>
    <row r="67" spans="2:3" ht="18.899999999999999" customHeight="1" x14ac:dyDescent="0.3">
      <c r="B67" s="175">
        <v>44038</v>
      </c>
      <c r="C67" s="176">
        <v>44408</v>
      </c>
    </row>
    <row r="68" spans="2:3" ht="18.899999999999999" customHeight="1" x14ac:dyDescent="0.3">
      <c r="B68" s="175">
        <v>44039</v>
      </c>
      <c r="C68" s="176">
        <v>44409</v>
      </c>
    </row>
    <row r="69" spans="2:3" ht="18.899999999999999" customHeight="1" x14ac:dyDescent="0.3">
      <c r="B69" s="175">
        <v>44040</v>
      </c>
      <c r="C69" s="176">
        <v>44410</v>
      </c>
    </row>
    <row r="70" spans="2:3" ht="18.899999999999999" customHeight="1" x14ac:dyDescent="0.3">
      <c r="B70" s="175">
        <v>44041</v>
      </c>
      <c r="C70" s="176">
        <v>44411</v>
      </c>
    </row>
    <row r="71" spans="2:3" ht="18.899999999999999" customHeight="1" x14ac:dyDescent="0.3">
      <c r="B71" s="175">
        <v>44042</v>
      </c>
      <c r="C71" s="176">
        <v>44412</v>
      </c>
    </row>
    <row r="72" spans="2:3" ht="18.899999999999999" customHeight="1" x14ac:dyDescent="0.3">
      <c r="B72" s="175">
        <v>44043</v>
      </c>
      <c r="C72" s="176">
        <v>44413</v>
      </c>
    </row>
    <row r="73" spans="2:3" ht="18.899999999999999" customHeight="1" x14ac:dyDescent="0.3">
      <c r="B73" s="175">
        <v>44044</v>
      </c>
      <c r="C73" s="176">
        <v>44414</v>
      </c>
    </row>
    <row r="74" spans="2:3" ht="18.899999999999999" customHeight="1" x14ac:dyDescent="0.3">
      <c r="B74" s="175">
        <v>44045</v>
      </c>
      <c r="C74" s="176">
        <v>44415</v>
      </c>
    </row>
    <row r="75" spans="2:3" ht="18.899999999999999" customHeight="1" x14ac:dyDescent="0.3">
      <c r="B75" s="175">
        <v>44046</v>
      </c>
      <c r="C75" s="176">
        <v>44416</v>
      </c>
    </row>
    <row r="76" spans="2:3" ht="18.899999999999999" customHeight="1" x14ac:dyDescent="0.3">
      <c r="B76" s="175">
        <v>44047</v>
      </c>
      <c r="C76" s="176">
        <v>44417</v>
      </c>
    </row>
    <row r="77" spans="2:3" ht="18.899999999999999" customHeight="1" x14ac:dyDescent="0.3">
      <c r="B77" s="175">
        <v>44048</v>
      </c>
      <c r="C77" s="176">
        <v>44418</v>
      </c>
    </row>
    <row r="78" spans="2:3" ht="18.899999999999999" customHeight="1" x14ac:dyDescent="0.3">
      <c r="B78" s="175">
        <v>44049</v>
      </c>
      <c r="C78" s="176">
        <v>44419</v>
      </c>
    </row>
    <row r="79" spans="2:3" ht="18.899999999999999" customHeight="1" x14ac:dyDescent="0.3">
      <c r="B79" s="175">
        <v>44050</v>
      </c>
      <c r="C79" s="176">
        <v>44420</v>
      </c>
    </row>
    <row r="80" spans="2:3" ht="18.899999999999999" customHeight="1" x14ac:dyDescent="0.3">
      <c r="B80" s="175">
        <v>44051</v>
      </c>
      <c r="C80" s="176">
        <v>44421</v>
      </c>
    </row>
    <row r="81" spans="2:3" ht="18.899999999999999" customHeight="1" x14ac:dyDescent="0.3">
      <c r="B81" s="175">
        <v>44052</v>
      </c>
      <c r="C81" s="176">
        <v>44422</v>
      </c>
    </row>
    <row r="82" spans="2:3" ht="18.899999999999999" customHeight="1" x14ac:dyDescent="0.3">
      <c r="B82" s="175">
        <v>44053</v>
      </c>
      <c r="C82" s="176">
        <v>44423</v>
      </c>
    </row>
    <row r="83" spans="2:3" ht="18.899999999999999" customHeight="1" x14ac:dyDescent="0.3">
      <c r="B83" s="175">
        <v>44054</v>
      </c>
      <c r="C83" s="176">
        <v>44424</v>
      </c>
    </row>
    <row r="84" spans="2:3" ht="18.899999999999999" customHeight="1" x14ac:dyDescent="0.3">
      <c r="B84" s="175">
        <v>44055</v>
      </c>
      <c r="C84" s="176">
        <v>44425</v>
      </c>
    </row>
    <row r="85" spans="2:3" ht="18.899999999999999" customHeight="1" x14ac:dyDescent="0.3">
      <c r="B85" s="175">
        <v>44056</v>
      </c>
      <c r="C85" s="176">
        <v>44426</v>
      </c>
    </row>
    <row r="86" spans="2:3" ht="18.899999999999999" customHeight="1" x14ac:dyDescent="0.3">
      <c r="B86" s="175">
        <v>44057</v>
      </c>
      <c r="C86" s="176">
        <v>44427</v>
      </c>
    </row>
    <row r="87" spans="2:3" ht="18.899999999999999" customHeight="1" x14ac:dyDescent="0.3">
      <c r="B87" s="175">
        <v>44058</v>
      </c>
      <c r="C87" s="176">
        <v>44428</v>
      </c>
    </row>
    <row r="88" spans="2:3" ht="18.899999999999999" customHeight="1" x14ac:dyDescent="0.3">
      <c r="B88" s="175">
        <v>44059</v>
      </c>
      <c r="C88" s="176">
        <v>44429</v>
      </c>
    </row>
    <row r="89" spans="2:3" ht="18.899999999999999" customHeight="1" x14ac:dyDescent="0.3">
      <c r="B89" s="175">
        <v>44060</v>
      </c>
      <c r="C89" s="176">
        <v>44430</v>
      </c>
    </row>
    <row r="90" spans="2:3" ht="18.899999999999999" customHeight="1" x14ac:dyDescent="0.3">
      <c r="B90" s="175">
        <v>44061</v>
      </c>
      <c r="C90" s="176">
        <v>44431</v>
      </c>
    </row>
    <row r="91" spans="2:3" ht="18.899999999999999" customHeight="1" x14ac:dyDescent="0.3">
      <c r="B91" s="175">
        <v>44062</v>
      </c>
      <c r="C91" s="176">
        <v>44432</v>
      </c>
    </row>
    <row r="92" spans="2:3" ht="18.899999999999999" customHeight="1" x14ac:dyDescent="0.3">
      <c r="B92" s="175">
        <v>44063</v>
      </c>
      <c r="C92" s="176">
        <v>44433</v>
      </c>
    </row>
    <row r="93" spans="2:3" ht="18.899999999999999" customHeight="1" x14ac:dyDescent="0.3">
      <c r="B93" s="175">
        <v>44064</v>
      </c>
      <c r="C93" s="176">
        <v>44434</v>
      </c>
    </row>
    <row r="94" spans="2:3" ht="18.899999999999999" customHeight="1" x14ac:dyDescent="0.3">
      <c r="B94" s="175">
        <v>44065</v>
      </c>
      <c r="C94" s="176">
        <v>44435</v>
      </c>
    </row>
    <row r="95" spans="2:3" ht="18.899999999999999" customHeight="1" x14ac:dyDescent="0.3">
      <c r="B95" s="175">
        <v>44066</v>
      </c>
      <c r="C95" s="176">
        <v>44436</v>
      </c>
    </row>
    <row r="96" spans="2:3" ht="18.899999999999999" customHeight="1" x14ac:dyDescent="0.3">
      <c r="B96" s="175">
        <v>44067</v>
      </c>
      <c r="C96" s="175">
        <v>44437</v>
      </c>
    </row>
    <row r="97" spans="2:3" ht="18.899999999999999" customHeight="1" x14ac:dyDescent="0.3">
      <c r="B97" s="175">
        <v>44068</v>
      </c>
      <c r="C97" s="175">
        <v>44438</v>
      </c>
    </row>
    <row r="98" spans="2:3" ht="18.899999999999999" customHeight="1" x14ac:dyDescent="0.3">
      <c r="B98" s="175">
        <v>44069</v>
      </c>
      <c r="C98" s="175">
        <v>44439</v>
      </c>
    </row>
    <row r="99" spans="2:3" ht="18.899999999999999" customHeight="1" x14ac:dyDescent="0.3">
      <c r="B99" s="175">
        <v>44070</v>
      </c>
    </row>
    <row r="100" spans="2:3" ht="18.899999999999999" customHeight="1" x14ac:dyDescent="0.3">
      <c r="B100" s="175">
        <v>44071</v>
      </c>
    </row>
    <row r="101" spans="2:3" ht="18.899999999999999" customHeight="1" x14ac:dyDescent="0.3">
      <c r="B101" s="175">
        <v>44072</v>
      </c>
    </row>
    <row r="102" spans="2:3" ht="18.899999999999999" customHeight="1" x14ac:dyDescent="0.3">
      <c r="B102" s="175">
        <v>44073</v>
      </c>
    </row>
    <row r="103" spans="2:3" ht="18.899999999999999" customHeight="1" x14ac:dyDescent="0.3">
      <c r="B103" s="175">
        <v>44074</v>
      </c>
    </row>
    <row r="104" spans="2:3" ht="18.899999999999999" customHeight="1" x14ac:dyDescent="0.3">
      <c r="B104" s="175">
        <v>44121</v>
      </c>
    </row>
    <row r="105" spans="2:3" ht="18.899999999999999" customHeight="1" x14ac:dyDescent="0.3">
      <c r="B105" s="175">
        <v>44122</v>
      </c>
    </row>
    <row r="106" spans="2:3" ht="18.899999999999999" customHeight="1" x14ac:dyDescent="0.3">
      <c r="B106" s="175">
        <v>44123</v>
      </c>
    </row>
    <row r="107" spans="2:3" ht="18.899999999999999" customHeight="1" x14ac:dyDescent="0.3">
      <c r="B107" s="175">
        <v>44124</v>
      </c>
    </row>
    <row r="108" spans="2:3" ht="18.899999999999999" customHeight="1" x14ac:dyDescent="0.3">
      <c r="B108" s="175">
        <v>44125</v>
      </c>
    </row>
    <row r="109" spans="2:3" ht="18.899999999999999" customHeight="1" x14ac:dyDescent="0.3">
      <c r="B109" s="175">
        <v>44126</v>
      </c>
    </row>
    <row r="110" spans="2:3" ht="18.899999999999999" customHeight="1" x14ac:dyDescent="0.3">
      <c r="B110" s="175">
        <v>44127</v>
      </c>
    </row>
    <row r="111" spans="2:3" ht="18.899999999999999" customHeight="1" x14ac:dyDescent="0.3">
      <c r="B111" s="175">
        <v>44128</v>
      </c>
    </row>
    <row r="112" spans="2:3" ht="18.899999999999999" customHeight="1" x14ac:dyDescent="0.3">
      <c r="B112" s="175">
        <v>44129</v>
      </c>
    </row>
    <row r="113" spans="2:2" ht="18.899999999999999" customHeight="1" x14ac:dyDescent="0.3">
      <c r="B113" s="175">
        <v>44130</v>
      </c>
    </row>
    <row r="114" spans="2:2" ht="18.899999999999999" customHeight="1" x14ac:dyDescent="0.3">
      <c r="B114" s="175">
        <v>44131</v>
      </c>
    </row>
    <row r="115" spans="2:2" ht="18.899999999999999" customHeight="1" x14ac:dyDescent="0.3">
      <c r="B115" s="175">
        <v>44132</v>
      </c>
    </row>
    <row r="116" spans="2:2" ht="18.899999999999999" customHeight="1" x14ac:dyDescent="0.3">
      <c r="B116" s="175">
        <v>44133</v>
      </c>
    </row>
    <row r="117" spans="2:2" ht="18.899999999999999" customHeight="1" x14ac:dyDescent="0.3">
      <c r="B117" s="175">
        <v>44134</v>
      </c>
    </row>
    <row r="118" spans="2:2" ht="18.899999999999999" customHeight="1" x14ac:dyDescent="0.3">
      <c r="B118" s="175">
        <v>44135</v>
      </c>
    </row>
    <row r="119" spans="2:2" ht="18.899999999999999" customHeight="1" x14ac:dyDescent="0.3">
      <c r="B119" s="175">
        <v>44136</v>
      </c>
    </row>
    <row r="120" spans="2:2" ht="18.600000000000001" customHeight="1" x14ac:dyDescent="0.3">
      <c r="B120" s="175">
        <v>44184</v>
      </c>
    </row>
    <row r="121" spans="2:2" ht="18.600000000000001" customHeight="1" x14ac:dyDescent="0.3">
      <c r="B121" s="175">
        <v>44185</v>
      </c>
    </row>
    <row r="122" spans="2:2" ht="18.600000000000001" customHeight="1" x14ac:dyDescent="0.3">
      <c r="B122" s="175">
        <v>44186</v>
      </c>
    </row>
    <row r="123" spans="2:2" ht="18.600000000000001" customHeight="1" x14ac:dyDescent="0.3">
      <c r="B123" s="175">
        <v>44187</v>
      </c>
    </row>
    <row r="124" spans="2:2" ht="18.600000000000001" customHeight="1" x14ac:dyDescent="0.3">
      <c r="B124" s="175">
        <v>44188</v>
      </c>
    </row>
    <row r="125" spans="2:2" ht="18.600000000000001" customHeight="1" x14ac:dyDescent="0.3">
      <c r="B125" s="175">
        <v>44189</v>
      </c>
    </row>
    <row r="126" spans="2:2" ht="18.600000000000001" customHeight="1" x14ac:dyDescent="0.3">
      <c r="B126" s="175">
        <v>44190</v>
      </c>
    </row>
    <row r="127" spans="2:2" ht="18.600000000000001" customHeight="1" x14ac:dyDescent="0.3">
      <c r="B127" s="175">
        <v>44191</v>
      </c>
    </row>
    <row r="128" spans="2:2" ht="18.600000000000001" customHeight="1" x14ac:dyDescent="0.3">
      <c r="B128" s="175">
        <v>44192</v>
      </c>
    </row>
    <row r="129" spans="2:2" ht="18.600000000000001" customHeight="1" x14ac:dyDescent="0.3">
      <c r="B129" s="175">
        <v>44193</v>
      </c>
    </row>
    <row r="130" spans="2:2" ht="18.600000000000001" customHeight="1" x14ac:dyDescent="0.3">
      <c r="B130" s="175">
        <v>44194</v>
      </c>
    </row>
    <row r="131" spans="2:2" ht="18.600000000000001" customHeight="1" x14ac:dyDescent="0.3">
      <c r="B131" s="175">
        <v>44195</v>
      </c>
    </row>
    <row r="132" spans="2:2" ht="18.600000000000001" customHeight="1" x14ac:dyDescent="0.3">
      <c r="B132" s="175">
        <v>44196</v>
      </c>
    </row>
    <row r="150" spans="2:2" ht="18.600000000000001" customHeight="1" x14ac:dyDescent="0.3">
      <c r="B150" s="179"/>
    </row>
    <row r="151" spans="2:2" ht="18.600000000000001" customHeight="1" x14ac:dyDescent="0.3">
      <c r="B151" s="180"/>
    </row>
    <row r="152" spans="2:2" ht="18.600000000000001" customHeight="1" x14ac:dyDescent="0.3">
      <c r="B152" s="180"/>
    </row>
    <row r="153" spans="2:2" ht="18.600000000000001" customHeight="1" x14ac:dyDescent="0.3">
      <c r="B153" s="180"/>
    </row>
    <row r="154" spans="2:2" ht="18.600000000000001" customHeight="1" x14ac:dyDescent="0.3">
      <c r="B154" s="180"/>
    </row>
    <row r="155" spans="2:2" ht="18.600000000000001" customHeight="1" x14ac:dyDescent="0.3">
      <c r="B155" s="180"/>
    </row>
    <row r="156" spans="2:2" ht="18.600000000000001" customHeight="1" x14ac:dyDescent="0.3">
      <c r="B156" s="180"/>
    </row>
    <row r="157" spans="2:2" ht="18.600000000000001" customHeight="1" x14ac:dyDescent="0.3">
      <c r="B157" s="180"/>
    </row>
    <row r="158" spans="2:2" ht="18.600000000000001" customHeight="1" x14ac:dyDescent="0.3">
      <c r="B158" s="180"/>
    </row>
    <row r="159" spans="2:2" ht="18.600000000000001" customHeight="1" x14ac:dyDescent="0.3">
      <c r="B159" s="180"/>
    </row>
    <row r="160" spans="2:2" ht="18.600000000000001" customHeight="1" x14ac:dyDescent="0.3">
      <c r="B160" s="180"/>
    </row>
    <row r="161" spans="2:2" ht="18.600000000000001" customHeight="1" x14ac:dyDescent="0.3">
      <c r="B161" s="180"/>
    </row>
    <row r="162" spans="2:2" ht="18.600000000000001" customHeight="1" x14ac:dyDescent="0.3">
      <c r="B162" s="180"/>
    </row>
    <row r="163" spans="2:2" ht="18.600000000000001" customHeight="1" x14ac:dyDescent="0.3">
      <c r="B163" s="180"/>
    </row>
    <row r="164" spans="2:2" ht="18.600000000000001" customHeight="1" x14ac:dyDescent="0.3">
      <c r="B164" s="180"/>
    </row>
    <row r="165" spans="2:2" ht="18.600000000000001" customHeight="1" x14ac:dyDescent="0.3">
      <c r="B165" s="180"/>
    </row>
    <row r="166" spans="2:2" ht="18.600000000000001" customHeight="1" x14ac:dyDescent="0.3">
      <c r="B166" s="180"/>
    </row>
    <row r="167" spans="2:2" ht="18.600000000000001" customHeight="1" x14ac:dyDescent="0.3">
      <c r="B167" s="180"/>
    </row>
    <row r="168" spans="2:2" ht="18.600000000000001" customHeight="1" x14ac:dyDescent="0.3">
      <c r="B168" s="180"/>
    </row>
    <row r="169" spans="2:2" ht="18.600000000000001" customHeight="1" x14ac:dyDescent="0.3">
      <c r="B169" s="180"/>
    </row>
    <row r="170" spans="2:2" ht="18.600000000000001" customHeight="1" x14ac:dyDescent="0.3">
      <c r="B170" s="180"/>
    </row>
    <row r="171" spans="2:2" ht="18.600000000000001" customHeight="1" x14ac:dyDescent="0.3">
      <c r="B171" s="180"/>
    </row>
    <row r="172" spans="2:2" ht="18.600000000000001" customHeight="1" x14ac:dyDescent="0.3">
      <c r="B172" s="180"/>
    </row>
    <row r="173" spans="2:2" ht="18.600000000000001" customHeight="1" x14ac:dyDescent="0.3">
      <c r="B173" s="180"/>
    </row>
    <row r="174" spans="2:2" ht="18.600000000000001" customHeight="1" x14ac:dyDescent="0.3">
      <c r="B174" s="180"/>
    </row>
    <row r="175" spans="2:2" ht="18.600000000000001" customHeight="1" x14ac:dyDescent="0.3">
      <c r="B175" s="180"/>
    </row>
    <row r="176" spans="2:2" ht="18.600000000000001" customHeight="1" x14ac:dyDescent="0.3">
      <c r="B176" s="180"/>
    </row>
    <row r="177" spans="2:2" ht="18.600000000000001" customHeight="1" x14ac:dyDescent="0.3">
      <c r="B177" s="180"/>
    </row>
    <row r="178" spans="2:2" ht="18.600000000000001" customHeight="1" x14ac:dyDescent="0.3">
      <c r="B178" s="180"/>
    </row>
    <row r="179" spans="2:2" ht="18.600000000000001" customHeight="1" x14ac:dyDescent="0.3">
      <c r="B179" s="180"/>
    </row>
    <row r="180" spans="2:2" ht="18.600000000000001" customHeight="1" x14ac:dyDescent="0.3">
      <c r="B180" s="180"/>
    </row>
    <row r="181" spans="2:2" ht="18.600000000000001" customHeight="1" x14ac:dyDescent="0.3">
      <c r="B181" s="180"/>
    </row>
    <row r="182" spans="2:2" ht="18.600000000000001" customHeight="1" x14ac:dyDescent="0.3">
      <c r="B182" s="180"/>
    </row>
    <row r="183" spans="2:2" ht="18.600000000000001" customHeight="1" x14ac:dyDescent="0.3">
      <c r="B183" s="180"/>
    </row>
    <row r="184" spans="2:2" ht="18.600000000000001" customHeight="1" x14ac:dyDescent="0.3">
      <c r="B184" s="180"/>
    </row>
    <row r="185" spans="2:2" ht="18.600000000000001" customHeight="1" x14ac:dyDescent="0.3">
      <c r="B185" s="180"/>
    </row>
    <row r="186" spans="2:2" ht="18.600000000000001" customHeight="1" x14ac:dyDescent="0.3">
      <c r="B186" s="180"/>
    </row>
    <row r="187" spans="2:2" ht="18.600000000000001" customHeight="1" x14ac:dyDescent="0.3">
      <c r="B187" s="180"/>
    </row>
    <row r="188" spans="2:2" ht="18.600000000000001" customHeight="1" x14ac:dyDescent="0.3">
      <c r="B188" s="180"/>
    </row>
    <row r="189" spans="2:2" ht="18.600000000000001" customHeight="1" x14ac:dyDescent="0.3">
      <c r="B189" s="180"/>
    </row>
    <row r="190" spans="2:2" ht="18.600000000000001" customHeight="1" x14ac:dyDescent="0.3">
      <c r="B190" s="180"/>
    </row>
    <row r="191" spans="2:2" ht="18.600000000000001" customHeight="1" x14ac:dyDescent="0.3">
      <c r="B191" s="180"/>
    </row>
    <row r="192" spans="2:2" ht="18.600000000000001" customHeight="1" x14ac:dyDescent="0.3">
      <c r="B192" s="180"/>
    </row>
    <row r="193" spans="2:2" ht="18.600000000000001" customHeight="1" x14ac:dyDescent="0.3">
      <c r="B193" s="180"/>
    </row>
    <row r="194" spans="2:2" ht="18.600000000000001" customHeight="1" x14ac:dyDescent="0.3">
      <c r="B194" s="180"/>
    </row>
    <row r="195" spans="2:2" ht="18.600000000000001" customHeight="1" x14ac:dyDescent="0.3">
      <c r="B195" s="180"/>
    </row>
    <row r="196" spans="2:2" ht="18.600000000000001" customHeight="1" x14ac:dyDescent="0.3">
      <c r="B196" s="180"/>
    </row>
    <row r="197" spans="2:2" ht="18.600000000000001" customHeight="1" x14ac:dyDescent="0.3">
      <c r="B197" s="180"/>
    </row>
    <row r="198" spans="2:2" ht="18.600000000000001" customHeight="1" x14ac:dyDescent="0.3">
      <c r="B198" s="180"/>
    </row>
    <row r="199" spans="2:2" ht="18.600000000000001" customHeight="1" x14ac:dyDescent="0.3">
      <c r="B199" s="180"/>
    </row>
    <row r="200" spans="2:2" ht="18.600000000000001" customHeight="1" x14ac:dyDescent="0.3">
      <c r="B200" s="180"/>
    </row>
    <row r="201" spans="2:2" ht="18.600000000000001" customHeight="1" x14ac:dyDescent="0.3">
      <c r="B201" s="180"/>
    </row>
    <row r="202" spans="2:2" ht="18.600000000000001" customHeight="1" x14ac:dyDescent="0.3">
      <c r="B202" s="180"/>
    </row>
    <row r="203" spans="2:2" ht="18.600000000000001" customHeight="1" x14ac:dyDescent="0.3">
      <c r="B203" s="180"/>
    </row>
    <row r="204" spans="2:2" ht="18.600000000000001" customHeight="1" x14ac:dyDescent="0.3">
      <c r="B204" s="180"/>
    </row>
    <row r="205" spans="2:2" ht="18.600000000000001" customHeight="1" x14ac:dyDescent="0.3">
      <c r="B205" s="180"/>
    </row>
    <row r="206" spans="2:2" ht="18.600000000000001" customHeight="1" x14ac:dyDescent="0.3">
      <c r="B206" s="180"/>
    </row>
    <row r="207" spans="2:2" ht="18.600000000000001" customHeight="1" x14ac:dyDescent="0.3">
      <c r="B207" s="180"/>
    </row>
    <row r="208" spans="2:2" ht="18.600000000000001" customHeight="1" x14ac:dyDescent="0.3">
      <c r="B208" s="180"/>
    </row>
    <row r="209" spans="2:2" ht="18.600000000000001" customHeight="1" x14ac:dyDescent="0.3">
      <c r="B209" s="180"/>
    </row>
    <row r="210" spans="2:2" ht="18.600000000000001" customHeight="1" x14ac:dyDescent="0.3">
      <c r="B210" s="180"/>
    </row>
    <row r="211" spans="2:2" ht="18.600000000000001" customHeight="1" x14ac:dyDescent="0.3">
      <c r="B211" s="180"/>
    </row>
    <row r="212" spans="2:2" ht="18.600000000000001" customHeight="1" x14ac:dyDescent="0.3">
      <c r="B212" s="180"/>
    </row>
    <row r="213" spans="2:2" ht="18.600000000000001" customHeight="1" x14ac:dyDescent="0.3">
      <c r="B213" s="180"/>
    </row>
  </sheetData>
  <sheetProtection sheet="1" objects="1" scenarios="1"/>
  <conditionalFormatting sqref="A2:XFD2 B134:B149 A3:A1048576 B170:B1048576 B3:B21 B37:B132 C3:XFD1048576">
    <cfRule type="expression" dxfId="32" priority="27">
      <formula>A2&lt;&gt;""</formula>
    </cfRule>
  </conditionalFormatting>
  <conditionalFormatting sqref="D3:E27">
    <cfRule type="expression" dxfId="31" priority="24">
      <formula>$E3="ABS"</formula>
    </cfRule>
    <cfRule type="expression" dxfId="30" priority="25">
      <formula>$E3="RTT"</formula>
    </cfRule>
    <cfRule type="expression" dxfId="29" priority="26">
      <formula>$E3="CP"</formula>
    </cfRule>
  </conditionalFormatting>
  <conditionalFormatting sqref="F3:G27">
    <cfRule type="expression" dxfId="28" priority="21">
      <formula>$G3="ABS"</formula>
    </cfRule>
    <cfRule type="expression" dxfId="27" priority="22">
      <formula>$G3="RTT"</formula>
    </cfRule>
    <cfRule type="expression" dxfId="26" priority="23">
      <formula>$G3="CP"</formula>
    </cfRule>
  </conditionalFormatting>
  <conditionalFormatting sqref="H3:I27">
    <cfRule type="expression" dxfId="25" priority="18">
      <formula>$I3="ABS"</formula>
    </cfRule>
    <cfRule type="expression" dxfId="24" priority="19">
      <formula>$I3="RTT"</formula>
    </cfRule>
    <cfRule type="expression" dxfId="23" priority="20">
      <formula>$I3="CP"</formula>
    </cfRule>
  </conditionalFormatting>
  <conditionalFormatting sqref="J3:K27">
    <cfRule type="expression" dxfId="22" priority="15">
      <formula>$K3="ABS"</formula>
    </cfRule>
    <cfRule type="expression" dxfId="21" priority="16">
      <formula>$K3="RTT"</formula>
    </cfRule>
    <cfRule type="expression" dxfId="20" priority="17">
      <formula>$K3="CP"</formula>
    </cfRule>
  </conditionalFormatting>
  <conditionalFormatting sqref="B150:B169">
    <cfRule type="expression" dxfId="19" priority="14">
      <formula>B150&lt;&gt;""</formula>
    </cfRule>
  </conditionalFormatting>
  <conditionalFormatting sqref="B150:B169">
    <cfRule type="expression" dxfId="18" priority="11">
      <formula>$K168="ABS"</formula>
    </cfRule>
    <cfRule type="expression" dxfId="17" priority="12">
      <formula>$K168="RTT"</formula>
    </cfRule>
    <cfRule type="expression" dxfId="16" priority="13">
      <formula>$K168="CP"</formula>
    </cfRule>
  </conditionalFormatting>
  <conditionalFormatting sqref="B22:B36">
    <cfRule type="expression" dxfId="15" priority="10">
      <formula>B22&lt;&gt;""</formula>
    </cfRule>
  </conditionalFormatting>
  <conditionalFormatting sqref="B37:B49 C3:C17">
    <cfRule type="expression" dxfId="14" priority="7">
      <formula>#REF!="ABS"</formula>
    </cfRule>
    <cfRule type="expression" dxfId="13" priority="8">
      <formula>#REF!="RTT"</formula>
    </cfRule>
    <cfRule type="expression" dxfId="12" priority="9">
      <formula>#REF!="CP"</formula>
    </cfRule>
  </conditionalFormatting>
  <conditionalFormatting sqref="C18:C32">
    <cfRule type="expression" dxfId="11" priority="4">
      <formula>#REF!="ABS"</formula>
    </cfRule>
    <cfRule type="expression" dxfId="10" priority="5">
      <formula>#REF!="RTT"</formula>
    </cfRule>
    <cfRule type="expression" dxfId="9" priority="6">
      <formula>#REF!="CP"</formula>
    </cfRule>
  </conditionalFormatting>
  <conditionalFormatting sqref="C39:C98">
    <cfRule type="expression" dxfId="8" priority="1">
      <formula>#REF!="ABS"</formula>
    </cfRule>
    <cfRule type="expression" dxfId="7" priority="2">
      <formula>#REF!="RTT"</formula>
    </cfRule>
    <cfRule type="expression" dxfId="6" priority="3">
      <formula>#REF!="CP"</formula>
    </cfRule>
  </conditionalFormatting>
  <conditionalFormatting sqref="C18:C30">
    <cfRule type="expression" dxfId="5" priority="28">
      <formula>#REF!="ABS"</formula>
    </cfRule>
    <cfRule type="expression" dxfId="4" priority="29">
      <formula>#REF!="RTT"</formula>
    </cfRule>
    <cfRule type="expression" dxfId="3" priority="30">
      <formula>#REF!="CP"</formula>
    </cfRule>
  </conditionalFormatting>
  <conditionalFormatting sqref="C3:C5">
    <cfRule type="expression" dxfId="2" priority="31">
      <formula>$I149="ABS"</formula>
    </cfRule>
    <cfRule type="expression" dxfId="1" priority="32">
      <formula>$I149="RTT"</formula>
    </cfRule>
    <cfRule type="expression" dxfId="0" priority="33">
      <formula>$I149="CP"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Ligne 1 (2020)</vt:lpstr>
      <vt:lpstr>Jour_feries</vt:lpstr>
      <vt:lpstr>Vacances</vt:lpstr>
      <vt:lpstr>BLO_HUN_SCO</vt:lpstr>
      <vt:lpstr>BLO_HUN_VACSCO</vt:lpstr>
      <vt:lpstr>'Ligne 1 (2020)'!Calendrier</vt:lpstr>
      <vt:lpstr>HUN_BLO_SCO</vt:lpstr>
      <vt:lpstr>HUN_BLO_VACSCO</vt:lpstr>
      <vt:lpstr>JFeries</vt:lpstr>
      <vt:lpstr>'Ligne 1 (2020)'!PScolaire</vt:lpstr>
      <vt:lpstr>'Ligne 1 (2020)'!PVacScolaire</vt:lpstr>
      <vt:lpstr>Vacances</vt:lpstr>
      <vt:lpstr>Zone_B_2020</vt:lpstr>
      <vt:lpstr>Zone_B_2021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Lyesse EL KOUBAA</dc:creator>
  <cp:lastModifiedBy>Lyesse EL KOUBAA</cp:lastModifiedBy>
  <dcterms:created xsi:type="dcterms:W3CDTF">2020-02-07T20:05:48Z</dcterms:created>
  <dcterms:modified xsi:type="dcterms:W3CDTF">2020-02-07T20:40:28Z</dcterms:modified>
</cp:coreProperties>
</file>