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60" yWindow="80" windowWidth="18900" windowHeight="7340" tabRatio="881"/>
  </bookViews>
  <sheets>
    <sheet name="Enregistrement" sheetId="15" r:id="rId1"/>
    <sheet name="Listes locations unité" sheetId="13" r:id="rId2"/>
    <sheet name="Listes Locations Cartes" sheetId="14" r:id="rId3"/>
    <sheet name="Listes déroulantes Noms Unité" sheetId="18" r:id="rId4"/>
    <sheet name="Listes déroulantes Noms Carte" sheetId="20" r:id="rId5"/>
    <sheet name="Les Listes" sheetId="16" r:id="rId6"/>
    <sheet name="Recettes padel" sheetId="22" r:id="rId7"/>
  </sheets>
  <definedNames>
    <definedName name="Dates">'Les Listes'!$B$4:$B$12</definedName>
    <definedName name="F_carte">OFFSET(P_carte,0,0,COUNTA(L_carte),1)</definedName>
    <definedName name="f_joueurs">OFFSET(P_joueurs,0,0,COUNTA(l_joueurs),1)</definedName>
    <definedName name="heuresfacturées">'Les Listes'!$F$4:$F$19</definedName>
    <definedName name="L_carte">'Listes déroulantes Noms Carte'!$B$3:$B$1004</definedName>
    <definedName name="l_joueurs">'Listes déroulantes Noms Unité'!$B$3:$B$1653</definedName>
    <definedName name="P_carte">'Listes déroulantes Noms Carte'!$B$3</definedName>
    <definedName name="P_joueurs">'Listes déroulantes Noms Unité'!$B$3</definedName>
    <definedName name="typedelocation">'Les Listes'!$D$4:$D$10</definedName>
  </definedNames>
  <calcPr calcId="125725"/>
</workbook>
</file>

<file path=xl/calcChain.xml><?xml version="1.0" encoding="utf-8"?>
<calcChain xmlns="http://schemas.openxmlformats.org/spreadsheetml/2006/main">
  <c r="F3" i="14"/>
  <c r="G3"/>
  <c r="H3"/>
  <c r="G3" i="13"/>
  <c r="H3"/>
  <c r="D9" i="22"/>
  <c r="B4" i="16"/>
  <c r="B5" s="1"/>
  <c r="B6" s="1"/>
  <c r="B7" s="1"/>
  <c r="B8" s="1"/>
  <c r="B9" s="1"/>
  <c r="B10" s="1"/>
  <c r="B11" s="1"/>
  <c r="B12" s="1"/>
  <c r="E12" i="22" l="1"/>
  <c r="C12"/>
  <c r="E8"/>
  <c r="E9"/>
  <c r="E10"/>
  <c r="C6"/>
  <c r="E11"/>
  <c r="C7"/>
  <c r="C11"/>
  <c r="D8"/>
  <c r="D12"/>
  <c r="E7"/>
  <c r="C10"/>
  <c r="D7"/>
  <c r="D11"/>
  <c r="E6"/>
  <c r="C9"/>
  <c r="C5"/>
  <c r="D5"/>
  <c r="D10"/>
  <c r="C8"/>
  <c r="D6"/>
  <c r="E5"/>
  <c r="F12" l="1"/>
  <c r="F9"/>
  <c r="F8"/>
  <c r="F6"/>
  <c r="C13"/>
  <c r="E13"/>
  <c r="F11"/>
  <c r="F10"/>
  <c r="F7"/>
  <c r="D13"/>
  <c r="F5"/>
  <c r="F13" l="1"/>
  <c r="H5" s="1"/>
</calcChain>
</file>

<file path=xl/comments1.xml><?xml version="1.0" encoding="utf-8"?>
<comments xmlns="http://schemas.openxmlformats.org/spreadsheetml/2006/main">
  <authors>
    <author>Portable ESTRADE</author>
  </authors>
  <commentList>
    <comment ref="H8" authorId="0">
      <text>
        <r>
          <rPr>
            <b/>
            <sz val="9"/>
            <color indexed="81"/>
            <rFont val="Tahoma"/>
            <family val="2"/>
          </rPr>
          <t>Mettre un signe (-) pour les heures décomptées.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<sst xmlns="http://schemas.openxmlformats.org/spreadsheetml/2006/main" count="383" uniqueCount="354">
  <si>
    <t>Découverte</t>
  </si>
  <si>
    <t>Nom Prénom</t>
  </si>
  <si>
    <t>Type de location</t>
  </si>
  <si>
    <t>Dates</t>
  </si>
  <si>
    <t>Payant</t>
  </si>
  <si>
    <t>Sponsor</t>
  </si>
  <si>
    <t>Carte partenaire</t>
  </si>
  <si>
    <t>Jeune</t>
  </si>
  <si>
    <t>Formulaire Location à l'unité</t>
  </si>
  <si>
    <t>Nb d'heures louées</t>
  </si>
  <si>
    <t>Location de raquette</t>
  </si>
  <si>
    <t>Location de raquetteS</t>
  </si>
  <si>
    <t>Heures créditées / décomptées</t>
  </si>
  <si>
    <t>Heures restantes</t>
  </si>
  <si>
    <t>Somme encaissés</t>
  </si>
  <si>
    <t>Somme Location de raquette</t>
  </si>
  <si>
    <t>Somme Location raquettes</t>
  </si>
  <si>
    <t>Somme Location</t>
  </si>
  <si>
    <t>Nb Location de raquette</t>
  </si>
  <si>
    <t>heures Louées</t>
  </si>
  <si>
    <t>ESTRADE Damien</t>
  </si>
  <si>
    <t>LEPRETRE Yvan</t>
  </si>
  <si>
    <t>ESTRADE Céline</t>
  </si>
  <si>
    <t>Liste Joueurs Unité</t>
  </si>
  <si>
    <t>ANTIGNY Victor</t>
  </si>
  <si>
    <t>ANTIGNY Bastian</t>
  </si>
  <si>
    <t>ANTIGNY Siegfried</t>
  </si>
  <si>
    <t>ARTHUS  Aurélien</t>
  </si>
  <si>
    <t>AUDONNET PIERRE</t>
  </si>
  <si>
    <t>AURIAC SEBASTIEN</t>
  </si>
  <si>
    <t>AUXIRE Loïc</t>
  </si>
  <si>
    <t>AVERIT Laurent</t>
  </si>
  <si>
    <t>AYRE Julien</t>
  </si>
  <si>
    <t>AZEMA PHILippe</t>
  </si>
  <si>
    <t>BAGUETTE Alexis</t>
  </si>
  <si>
    <t>BAPTISTE ROMAIN</t>
  </si>
  <si>
    <t>BEAU PIERRE</t>
  </si>
  <si>
    <t>BEAU Jean michel</t>
  </si>
  <si>
    <t>BERNARD Marine</t>
  </si>
  <si>
    <t>BESAINT Eric</t>
  </si>
  <si>
    <t>BESARAB Sergii</t>
  </si>
  <si>
    <t>BESARAB Vicktoria</t>
  </si>
  <si>
    <t xml:space="preserve">BESNAT </t>
  </si>
  <si>
    <t>BESSE JEROME</t>
  </si>
  <si>
    <t>BESSONNET PHILippe</t>
  </si>
  <si>
    <t>BILLONNEAU Damien</t>
  </si>
  <si>
    <t>BLOSSE Nathan</t>
  </si>
  <si>
    <t>BLOSSE THIERRY</t>
  </si>
  <si>
    <t>BLOSSE  Baptiste</t>
  </si>
  <si>
    <t>BOCQUET Manuel</t>
  </si>
  <si>
    <t>BOCQUET Céline</t>
  </si>
  <si>
    <t>BOCQUET ETHAN</t>
  </si>
  <si>
    <t xml:space="preserve">BOIREAU </t>
  </si>
  <si>
    <t>BOISLARD GAEL</t>
  </si>
  <si>
    <t>BOISLARD YUWENN</t>
  </si>
  <si>
    <t>BOISLARD LEWIS</t>
  </si>
  <si>
    <t>BOISLARD ARWEN</t>
  </si>
  <si>
    <t>BOISMORAND Sandra</t>
  </si>
  <si>
    <t>BOISMORAND Mathis</t>
  </si>
  <si>
    <t>BON JEAN</t>
  </si>
  <si>
    <t>BONNIN Nicolas</t>
  </si>
  <si>
    <t>BONNIN Cécile</t>
  </si>
  <si>
    <t>BOR Stéphane</t>
  </si>
  <si>
    <t>BOSQUET Samuel</t>
  </si>
  <si>
    <t>BOUBIGOT SEBASTIEN</t>
  </si>
  <si>
    <t>BOULINGUEZ Julien</t>
  </si>
  <si>
    <t>BOULINGUEZ Maxime</t>
  </si>
  <si>
    <t>BOURNAUD ALExandre</t>
  </si>
  <si>
    <t xml:space="preserve">BOUSSAT DAVID </t>
  </si>
  <si>
    <t>BOUSSAT Samuel</t>
  </si>
  <si>
    <t>BOUSSAT SACHA</t>
  </si>
  <si>
    <t>BRAUD PHILippe</t>
  </si>
  <si>
    <t>BRIDIER CLARA</t>
  </si>
  <si>
    <t>BROSSAIS Christophe</t>
  </si>
  <si>
    <t>BUISSON Christophe</t>
  </si>
  <si>
    <t>BURBACH Thomas</t>
  </si>
  <si>
    <t>BURG Karine</t>
  </si>
  <si>
    <t>CAILLAUD Alexandre</t>
  </si>
  <si>
    <t>CAILLETAUD Barbara</t>
  </si>
  <si>
    <t xml:space="preserve">CAMILO </t>
  </si>
  <si>
    <t>CAPT Marc Antoine</t>
  </si>
  <si>
    <t>CARMONA Christophe</t>
  </si>
  <si>
    <t>CARRE ROMAIN</t>
  </si>
  <si>
    <t>CASTAGNET THIERRY</t>
  </si>
  <si>
    <t>CASTAGNET (MADAME)</t>
  </si>
  <si>
    <t>CASTAGNET  Nicolas</t>
  </si>
  <si>
    <t>CECARELO Cédric</t>
  </si>
  <si>
    <t>CHARDINNIERE Thomas</t>
  </si>
  <si>
    <t>CHARRIER Nima</t>
  </si>
  <si>
    <t>CHARRIER Hugo</t>
  </si>
  <si>
    <t>COUDONNEAU Richard</t>
  </si>
  <si>
    <t>COUDONNEAU Victor</t>
  </si>
  <si>
    <t>COUDONNEAU Stéphanie</t>
  </si>
  <si>
    <t>COUDONNEAU  Lucille</t>
  </si>
  <si>
    <t>CRIARD DAVID</t>
  </si>
  <si>
    <t>DA SILVA CELINE</t>
  </si>
  <si>
    <t>DA SILVA Anthony</t>
  </si>
  <si>
    <t>DAILLEUX LUDOVIC</t>
  </si>
  <si>
    <t>DASSONVILLE QUENTIN</t>
  </si>
  <si>
    <t>DASSONVILLE THIBAULT</t>
  </si>
  <si>
    <t>DASSONVILLE BENJAMIN</t>
  </si>
  <si>
    <t>DAVID Laurent</t>
  </si>
  <si>
    <t>DAVID Samuel</t>
  </si>
  <si>
    <t>DELAGE BENJAMIN</t>
  </si>
  <si>
    <t>DELATRE Sébastien</t>
  </si>
  <si>
    <t xml:space="preserve">DELAVALLADE </t>
  </si>
  <si>
    <t>DELIGNERE GILDAS</t>
  </si>
  <si>
    <t>DELMAS Alain</t>
  </si>
  <si>
    <t>DELONAY MARIE</t>
  </si>
  <si>
    <t>Delpech JEAN MARC</t>
  </si>
  <si>
    <t>DEMARVILLE Alexis</t>
  </si>
  <si>
    <t>DENIS Laurent</t>
  </si>
  <si>
    <t>DEROMMELAERE Florent</t>
  </si>
  <si>
    <t>DEROMMELAERE Matthieu</t>
  </si>
  <si>
    <t>DEROMMELAERE Géraldine</t>
  </si>
  <si>
    <t>DEROMMELAERE Bastien</t>
  </si>
  <si>
    <t>DEROMMELAERE Roxane</t>
  </si>
  <si>
    <t>DERUETTE Hugo</t>
  </si>
  <si>
    <t>DESAINT Eric</t>
  </si>
  <si>
    <t>DIETZ PIERRE</t>
  </si>
  <si>
    <t>DIETZ Edouard</t>
  </si>
  <si>
    <t>DUCLOUS IDRISS</t>
  </si>
  <si>
    <t>DUCLOUS ANNA</t>
  </si>
  <si>
    <t>DUPONT CAROLE</t>
  </si>
  <si>
    <t>DUPOUY Alexandre</t>
  </si>
  <si>
    <t>DURA MELINA</t>
  </si>
  <si>
    <t>ERIKSSON Kristin</t>
  </si>
  <si>
    <t>FARCY PAULINE</t>
  </si>
  <si>
    <t>FERNANDEZ  Julien</t>
  </si>
  <si>
    <t>FERRERA MARINA</t>
  </si>
  <si>
    <t>FERRERA JACQUES</t>
  </si>
  <si>
    <t>FLEURY Laurent</t>
  </si>
  <si>
    <t>FORT ROMAIN</t>
  </si>
  <si>
    <t>GALLOIS ETHAN</t>
  </si>
  <si>
    <t>GALLOIS Lucas</t>
  </si>
  <si>
    <t>GAUDUCHON Karine</t>
  </si>
  <si>
    <t>GAULT Philippe</t>
  </si>
  <si>
    <t>GAZEAU Bertrand</t>
  </si>
  <si>
    <t>GENEST Laurent</t>
  </si>
  <si>
    <t>GIRARD  STEPHANIE</t>
  </si>
  <si>
    <t xml:space="preserve">GIRARDOT EMMANUEL </t>
  </si>
  <si>
    <t xml:space="preserve">GIRARDOT  Carole </t>
  </si>
  <si>
    <t>GIRARDOT  MANUel</t>
  </si>
  <si>
    <t>GOTARDA Manuel</t>
  </si>
  <si>
    <t>GRANDET PATRICIA</t>
  </si>
  <si>
    <t>GRANDET STEPHANE</t>
  </si>
  <si>
    <t>GRANDET Hugo</t>
  </si>
  <si>
    <t>GRAVALLAC Cassandra</t>
  </si>
  <si>
    <t>GRAVIERE ADRIEN</t>
  </si>
  <si>
    <t>GRELLIER Julien</t>
  </si>
  <si>
    <t>GROLLEAU Julian</t>
  </si>
  <si>
    <t>GUERIN PAULINE</t>
  </si>
  <si>
    <t>GUILBOT  HERVE</t>
  </si>
  <si>
    <t>GUILLORY Vincent</t>
  </si>
  <si>
    <t>GUIMARD  Aurélie</t>
  </si>
  <si>
    <t>HAREL Caroline</t>
  </si>
  <si>
    <t>HAREL GABIN</t>
  </si>
  <si>
    <t>HAREL NELIA</t>
  </si>
  <si>
    <t>HAURY Florian</t>
  </si>
  <si>
    <t>HELON Anthony</t>
  </si>
  <si>
    <t>HENON Tom</t>
  </si>
  <si>
    <t>HERBIN Anthony</t>
  </si>
  <si>
    <t>HERIKSSON Johan</t>
  </si>
  <si>
    <t>HUCK CATHERINE</t>
  </si>
  <si>
    <t>ISCH Alain</t>
  </si>
  <si>
    <t>ISCH Michèle</t>
  </si>
  <si>
    <t>JOLY Karine</t>
  </si>
  <si>
    <t>JOLY CLEMENT</t>
  </si>
  <si>
    <t>JOLY DAVID</t>
  </si>
  <si>
    <t>JONAS Yoann</t>
  </si>
  <si>
    <t>JOSSE GABRIEL</t>
  </si>
  <si>
    <t xml:space="preserve">JULIAN </t>
  </si>
  <si>
    <t xml:space="preserve">JUSSAUME LOU </t>
  </si>
  <si>
    <t>KOHEN JOZEF</t>
  </si>
  <si>
    <t>KOPERNIK JEREMY</t>
  </si>
  <si>
    <t>LABBE LAETITIA</t>
  </si>
  <si>
    <t>LACOMARE PHILippe</t>
  </si>
  <si>
    <t>LACOTTE Fabien</t>
  </si>
  <si>
    <t>LAFITE Jean Baptiste</t>
  </si>
  <si>
    <t>LAFONT MARIE-ALIX</t>
  </si>
  <si>
    <t>LAGEAT Frédéric</t>
  </si>
  <si>
    <t>LAPARRE Hélène</t>
  </si>
  <si>
    <t>LARRODE  PATRICK</t>
  </si>
  <si>
    <t>LARRODE  ULYSSE</t>
  </si>
  <si>
    <t>LAURENT MARC ANDRE</t>
  </si>
  <si>
    <t>LAVOIE Alexis</t>
  </si>
  <si>
    <t>LE GAC FREDERIQUE</t>
  </si>
  <si>
    <t>LE LEU Jean-Louis</t>
  </si>
  <si>
    <t>LEAL DAVID</t>
  </si>
  <si>
    <t>LEAL CECILE</t>
  </si>
  <si>
    <t>LECINA Laurent</t>
  </si>
  <si>
    <t>LECINA Maryline</t>
  </si>
  <si>
    <t>LEFEVRE Maxime</t>
  </si>
  <si>
    <t>LEFEVRE Louis</t>
  </si>
  <si>
    <t>LEGARREC Yann</t>
  </si>
  <si>
    <t>LEGARREC ANTOINE</t>
  </si>
  <si>
    <t>LEMASSON EDEN</t>
  </si>
  <si>
    <t>LEONARD ANTOINE</t>
  </si>
  <si>
    <t>LEPRETRE YVAN</t>
  </si>
  <si>
    <t>LEPRETRE TITOUAN</t>
  </si>
  <si>
    <t>LOPEZ Raphael</t>
  </si>
  <si>
    <t>LOPEZ ZOE</t>
  </si>
  <si>
    <t>LOPEZ SIMON</t>
  </si>
  <si>
    <t>LOPEZ QUITTERIE</t>
  </si>
  <si>
    <t>LORMEAU JEAN MARC</t>
  </si>
  <si>
    <t>MALTERE Sylvain</t>
  </si>
  <si>
    <t>MALTERRE Sylvain</t>
  </si>
  <si>
    <t>MANDIN DOMINIQUE</t>
  </si>
  <si>
    <t>MARCO Samuel</t>
  </si>
  <si>
    <t>MARCO STEPHANE</t>
  </si>
  <si>
    <t>MARCO GUILLAUME</t>
  </si>
  <si>
    <t xml:space="preserve">MARCOUILLER </t>
  </si>
  <si>
    <t>MAROC Hugo</t>
  </si>
  <si>
    <t>MAROC Vincent</t>
  </si>
  <si>
    <t>MAZIN ANTOINE</t>
  </si>
  <si>
    <t>MELOT ROMAIN</t>
  </si>
  <si>
    <t>MENIER Gaël</t>
  </si>
  <si>
    <t>MERCIER Florent</t>
  </si>
  <si>
    <t>MEVIER GAEL</t>
  </si>
  <si>
    <t>MEYKENS JEAN</t>
  </si>
  <si>
    <t>MIELISI JEAN</t>
  </si>
  <si>
    <t>MIGNON CYRIL</t>
  </si>
  <si>
    <t>MILESI JEAN</t>
  </si>
  <si>
    <t>MIMAUD Joël</t>
  </si>
  <si>
    <t>MIMAUD JOEL</t>
  </si>
  <si>
    <t>MIMEAU Joël</t>
  </si>
  <si>
    <t xml:space="preserve">MONTLOUD </t>
  </si>
  <si>
    <t>MONTMEAU LAURE</t>
  </si>
  <si>
    <t>MORANGE Vincent</t>
  </si>
  <si>
    <t>MOREL Joseph</t>
  </si>
  <si>
    <t>MOREL Emmanuelle</t>
  </si>
  <si>
    <t>MOREL Jérome</t>
  </si>
  <si>
    <t>MOREL LEOPOLD</t>
  </si>
  <si>
    <t xml:space="preserve">MORETTI </t>
  </si>
  <si>
    <t>MORIN DAVID</t>
  </si>
  <si>
    <t>MOURGAUD Elsa</t>
  </si>
  <si>
    <t>MULLON Laurent</t>
  </si>
  <si>
    <t>MURRU Elise</t>
  </si>
  <si>
    <t>NAVARRE JULES</t>
  </si>
  <si>
    <t>NAVARRE PAULINE</t>
  </si>
  <si>
    <t>OLASO HERVE</t>
  </si>
  <si>
    <t>OLIVIER Violette</t>
  </si>
  <si>
    <t>PAQUET FRANCOIS</t>
  </si>
  <si>
    <t>PARIS Florian</t>
  </si>
  <si>
    <t>PELE LUDOVIC</t>
  </si>
  <si>
    <t>PERAT LAURENCE</t>
  </si>
  <si>
    <t>PEROU Charles</t>
  </si>
  <si>
    <t>PINAUD Isabelle</t>
  </si>
  <si>
    <t>PINEAU Fabrice</t>
  </si>
  <si>
    <t xml:space="preserve">PIRAT </t>
  </si>
  <si>
    <t>PIRAT ARNAUD</t>
  </si>
  <si>
    <t>PLANTARD Florent</t>
  </si>
  <si>
    <t>PLOYET Vincent</t>
  </si>
  <si>
    <t xml:space="preserve">POMEDIO MARC </t>
  </si>
  <si>
    <t>POURPOINT MAXENCE</t>
  </si>
  <si>
    <t>PREU'HOMME  Damien</t>
  </si>
  <si>
    <t>PRONCHERY VANESSA</t>
  </si>
  <si>
    <t>PRONCHERY Nicolas</t>
  </si>
  <si>
    <t>PRONCHERY LOAN</t>
  </si>
  <si>
    <t>PRONCHERY COME</t>
  </si>
  <si>
    <t>PROUST Thomas</t>
  </si>
  <si>
    <t>PROUST Victor</t>
  </si>
  <si>
    <t>PROVOST Rodolphe</t>
  </si>
  <si>
    <t xml:space="preserve">PYEE </t>
  </si>
  <si>
    <t>PYEE AURORE</t>
  </si>
  <si>
    <t>PYEE MATHIEU</t>
  </si>
  <si>
    <t>QUINIO Lucas</t>
  </si>
  <si>
    <t>QUINIO Mathis</t>
  </si>
  <si>
    <t>RABAUD Nicolas</t>
  </si>
  <si>
    <t>RATIER (coll. Boussat)</t>
  </si>
  <si>
    <t>RAYMOND GUILLAUME</t>
  </si>
  <si>
    <t>REGAGNOU JEREMY</t>
  </si>
  <si>
    <t>RETIERE Maxime</t>
  </si>
  <si>
    <t>RIVAUD Mélanie</t>
  </si>
  <si>
    <t>ROBERT Carla</t>
  </si>
  <si>
    <t>ROBIN  Virginie</t>
  </si>
  <si>
    <t>ROBINEAU Samuel</t>
  </si>
  <si>
    <t>Robineau ARTHUR</t>
  </si>
  <si>
    <t>ROCHE Pénélope</t>
  </si>
  <si>
    <t>ROCTON Denis</t>
  </si>
  <si>
    <t>ROLAND Nathalie</t>
  </si>
  <si>
    <t>ROUE Josephine</t>
  </si>
  <si>
    <t>ROUE Nathan</t>
  </si>
  <si>
    <t>ROUILLARD MATHIEU</t>
  </si>
  <si>
    <t>ROUQUETTE CYRIL</t>
  </si>
  <si>
    <t>ROUSSEAU Eric</t>
  </si>
  <si>
    <t>ROUX VICTORIA</t>
  </si>
  <si>
    <t xml:space="preserve">RUFFA EMMANUEL </t>
  </si>
  <si>
    <t>SANTAMARIA DOMINIQUE</t>
  </si>
  <si>
    <t>SOULIER CATHERINE</t>
  </si>
  <si>
    <t>SOULIER ANTOINE</t>
  </si>
  <si>
    <t>SOULIER CAMILLE</t>
  </si>
  <si>
    <t>SOULIER ANNE FLEUR</t>
  </si>
  <si>
    <t xml:space="preserve">TALON </t>
  </si>
  <si>
    <t>TEIXIDO Alexandre</t>
  </si>
  <si>
    <t>THOUMERRE DAVID</t>
  </si>
  <si>
    <t>TOMBU Nicolas</t>
  </si>
  <si>
    <t>TOMBU Bastien</t>
  </si>
  <si>
    <t>TOMBU Clément</t>
  </si>
  <si>
    <t>TONDUSSON VALERIE</t>
  </si>
  <si>
    <t xml:space="preserve">TOURETTE EMMANUEL </t>
  </si>
  <si>
    <t>TRIOU Frédéric</t>
  </si>
  <si>
    <t>TROUZEAU Sabrina</t>
  </si>
  <si>
    <t>TROUZEAU THIERRY</t>
  </si>
  <si>
    <t>TURMEL ELOUAN</t>
  </si>
  <si>
    <t>VEDRENNE YANNICK</t>
  </si>
  <si>
    <t>VERGEREAU Alexandre</t>
  </si>
  <si>
    <t>WOUM WOUM François</t>
  </si>
  <si>
    <t>ZADUNAYSKI Nicolas</t>
  </si>
  <si>
    <t>ZANATTA Magalie</t>
  </si>
  <si>
    <t>ZANATTA Edouard</t>
  </si>
  <si>
    <t>ZIDANE MEHDI</t>
  </si>
  <si>
    <t>Péré Céline</t>
  </si>
  <si>
    <t>ESTRADE Lola</t>
  </si>
  <si>
    <t>ESTRADE Rose</t>
  </si>
  <si>
    <t>Liste joueurs carte</t>
  </si>
  <si>
    <t>COUDONNEAU VICTOR</t>
  </si>
  <si>
    <t>DEROMMELAERE FLORENT</t>
  </si>
  <si>
    <t>ESTRADE DAMIEN</t>
  </si>
  <si>
    <t>FERNANDEZ JULIEN</t>
  </si>
  <si>
    <t>GRANDET Stéphane</t>
  </si>
  <si>
    <t>HELON ANTHONY</t>
  </si>
  <si>
    <t>LARRODE PATRICK</t>
  </si>
  <si>
    <t>LEAL Cécile</t>
  </si>
  <si>
    <t>LECINA LAURENT</t>
  </si>
  <si>
    <t>LEPRETRE Céline</t>
  </si>
  <si>
    <t>MALTERRE SYLVAIN</t>
  </si>
  <si>
    <t>MAZOIN OLIVIER</t>
  </si>
  <si>
    <t>SALOMON EMELINE</t>
  </si>
  <si>
    <t>ZADUNAYSKI NICOLAS</t>
  </si>
  <si>
    <t>TOURRETTE Emmanuel</t>
  </si>
  <si>
    <t>PIRAT Arnaud</t>
  </si>
  <si>
    <t>NAVARRE valérie</t>
  </si>
  <si>
    <t>AUDONNET Pierre</t>
  </si>
  <si>
    <t>AUXIRE Loic</t>
  </si>
  <si>
    <t>BEAU Pierre</t>
  </si>
  <si>
    <t>BILLONEAU Damien</t>
  </si>
  <si>
    <t>BURBACH Isabelle</t>
  </si>
  <si>
    <t>CASTAGNET Nicolas</t>
  </si>
  <si>
    <t>CASTAGNET Thierry</t>
  </si>
  <si>
    <t>COUDONNEAU  Stéphanie</t>
  </si>
  <si>
    <t>Total</t>
  </si>
  <si>
    <t>Location Raquette</t>
  </si>
  <si>
    <t>Location à l'unité</t>
  </si>
  <si>
    <t>Formulaire Location Carte &amp; Entreprise</t>
  </si>
  <si>
    <t>Location carte &amp; entreprise</t>
  </si>
  <si>
    <t>Bilan Location à l'unité</t>
  </si>
  <si>
    <t>Bilan Carte &amp; Entreprise</t>
  </si>
  <si>
    <t>Mois</t>
  </si>
  <si>
    <t>Contrat Julien</t>
  </si>
  <si>
    <t>fssfbzeh</t>
  </si>
  <si>
    <t>ddqqsdq</t>
  </si>
  <si>
    <t>Match Tournois / Ligues</t>
  </si>
  <si>
    <t>Paiement Tournois / Ligues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</si>
</sst>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rgb="FFFF0080"/>
      <name val="Consolas"/>
      <family val="3"/>
    </font>
    <font>
      <b/>
      <sz val="14"/>
      <color indexed="53"/>
      <name val="Calibri"/>
      <family val="2"/>
      <scheme val="minor"/>
    </font>
    <font>
      <b/>
      <sz val="18"/>
      <color indexed="53"/>
      <name val="Calibri"/>
      <family val="2"/>
      <scheme val="minor"/>
    </font>
    <font>
      <b/>
      <sz val="14"/>
      <color indexed="61"/>
      <name val="Calibri"/>
      <family val="2"/>
      <scheme val="minor"/>
    </font>
    <font>
      <b/>
      <sz val="18"/>
      <color indexed="6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164" fontId="0" fillId="0" borderId="0" xfId="0" applyNumberForma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3" borderId="0" xfId="0" applyFont="1" applyFill="1" applyBorder="1"/>
    <xf numFmtId="17" fontId="0" fillId="0" borderId="0" xfId="0" applyNumberFormat="1" applyAlignment="1">
      <alignment horizontal="center" vertical="center"/>
    </xf>
    <xf numFmtId="0" fontId="2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16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wrapText="1"/>
    </xf>
    <xf numFmtId="165" fontId="0" fillId="0" borderId="0" xfId="0" applyNumberFormat="1"/>
    <xf numFmtId="0" fontId="2" fillId="0" borderId="0" xfId="0" applyFont="1"/>
    <xf numFmtId="165" fontId="2" fillId="0" borderId="0" xfId="0" applyNumberFormat="1" applyFont="1"/>
    <xf numFmtId="17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wrapText="1"/>
    </xf>
    <xf numFmtId="0" fontId="5" fillId="0" borderId="2" xfId="0" applyFont="1" applyBorder="1" applyAlignment="1">
      <alignment horizontal="left" indent="2"/>
    </xf>
    <xf numFmtId="0" fontId="4" fillId="6" borderId="0" xfId="0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0" fontId="3" fillId="5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43">
    <dxf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condense val="0"/>
        <extend val="0"/>
        <color rgb="FF9C6500"/>
      </font>
      <fill>
        <patternFill>
          <bgColor rgb="FFFFEB9C"/>
        </patternFill>
      </fill>
    </dxf>
    <dxf>
      <numFmt numFmtId="165" formatCode="_-* #,##0.00\ [$€-40C]_-;\-* #,##0.00\ [$€-40C]_-;_-* &quot;-&quot;??\ [$€-40C]_-;_-@_-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_-* #,##0.00\ [$€-40C]_-;\-* #,##0.00\ [$€-40C]_-;_-* &quot;-&quot;??\ [$€-40C]_-;_-@_-"/>
      <alignment horizontal="center" vertical="bottom" textRotation="0" wrapText="1" indent="0" relativeIndent="0" justifyLastLine="0" shrinkToFit="0" mergeCell="0" readingOrder="0"/>
    </dxf>
    <dxf>
      <numFmt numFmtId="165" formatCode="_-* #,##0.00\ [$€-40C]_-;\-* #,##0.00\ [$€-40C]_-;_-* &quot;-&quot;??\ [$€-40C]_-;_-@_-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_-* #,##0.00\ [$€-40C]_-;\-* #,##0.00\ [$€-40C]_-;_-* &quot;-&quot;??\ [$€-40C]_-;_-@_-"/>
      <alignment horizontal="center" vertical="bottom" textRotation="0" wrapText="1" indent="0" relativeIndent="255" justifyLastLine="0" shrinkToFit="0" mergeCell="0" readingOrder="0"/>
    </dxf>
    <dxf>
      <numFmt numFmtId="165" formatCode="_-* #,##0.00\ [$€-40C]_-;\-* #,##0.00\ [$€-40C]_-;_-* &quot;-&quot;??\ [$€-40C]_-;_-@_-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_-* #,##0.00\ [$€-40C]_-;\-* #,##0.00\ [$€-40C]_-;_-* &quot;-&quot;??\ [$€-40C]_-;_-@_-"/>
      <alignment horizontal="center" vertical="bottom" textRotation="0" wrapText="1" indent="0" relativeIndent="255" justifyLastLine="0" shrinkToFit="0" mergeCell="0" readingOrder="0"/>
    </dxf>
    <dxf>
      <numFmt numFmtId="165" formatCode="_-* #,##0.00\ [$€-40C]_-;\-* #,##0.00\ [$€-40C]_-;_-* &quot;-&quot;??\ [$€-40C]_-;_-@_-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_-* #,##0.00\ [$€-40C]_-;\-* #,##0.00\ [$€-40C]_-;_-* &quot;-&quot;??\ [$€-40C]_-;_-@_-"/>
      <alignment horizontal="center" vertical="bottom" textRotation="0" wrapText="1" indent="0" relativeIndent="255" justifyLastLine="0" shrinkToFit="0" mergeCell="0" readingOrder="0"/>
    </dxf>
    <dxf>
      <numFmt numFmtId="22" formatCode="mmm\-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22" formatCode="mmm\-yy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164" formatCode="[$-F800]dddd\,\ mmmm\ dd\,\ 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  <colors>
    <mruColors>
      <color rgb="FFC495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2:H3" totalsRowShown="0" headerRowDxfId="42" dataDxfId="41">
  <autoFilter ref="B2:H3">
    <filterColumn colId="5"/>
  </autoFilter>
  <sortState ref="B3:H9">
    <sortCondition ref="B2:B9"/>
  </sortState>
  <tableColumns count="7">
    <tableColumn id="1" name="Nom Prénom" dataDxfId="40"/>
    <tableColumn id="2" name="Nb d'heures louées" dataDxfId="39"/>
    <tableColumn id="3" name="Dates" dataDxfId="38"/>
    <tableColumn id="4" name="Type de location" dataDxfId="37"/>
    <tableColumn id="5" name="Nb Location de raquette" dataDxfId="36"/>
    <tableColumn id="7" name="Somme Location" dataDxfId="35">
      <calculatedColumnFormula>IF(Tableau2[[#This Row],[Type de location]]="Payant",Tableau2[[#This Row],[Nb d''heures louées]]*5,IF(Tableau2[[#This Row],[Type de location]]="Paiement Tournois / Ligues",Tableau2[[#This Row],[Nb d''heures louées]]*5,0))</calculatedColumnFormula>
    </tableColumn>
    <tableColumn id="6" name="Somme Location raquettes" dataDxfId="34">
      <calculatedColumnFormula>Tableau2[[#This Row],[Nb Location de raquette]]*2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2:H3" totalsRowShown="0" headerRowDxfId="33" dataDxfId="32">
  <autoFilter ref="B2:H3"/>
  <sortState ref="B3:H10">
    <sortCondition ref="C2:C10"/>
  </sortState>
  <tableColumns count="7">
    <tableColumn id="1" name="Nom Prénom" dataDxfId="31"/>
    <tableColumn id="2" name="Heures créditées / décomptées" dataDxfId="30"/>
    <tableColumn id="3" name="Dates" dataDxfId="29"/>
    <tableColumn id="4" name="Location de raquette" dataDxfId="28"/>
    <tableColumn id="5" name="Heures restantes" dataDxfId="2">
      <calculatedColumnFormula>SUMIF([Nom Prénom],B3,[Heures créditées / décomptées])</calculatedColumnFormula>
    </tableColumn>
    <tableColumn id="6" name="Somme encaissés" dataDxfId="1">
      <calculatedColumnFormula>IF([Heures créditées / décomptées]=15,60,IF([Heures créditées / décomptées]=50,150,IF(Tableau6[[#This Row],[Heures créditées / décomptées]]=40,150,IF(Tableau6[[#This Row],[Heures créditées / décomptées]]=80,280,IF(Tableau6[[#This Row],[Heures créditées / décomptées]]=120,402,IF(Tableau6[[#This Row],[Heures créditées / décomptées]]=160,500,IF(Tableau6[[#This Row],[Heures créditées / décomptées]]=200,600,0)))))))</calculatedColumnFormula>
    </tableColumn>
    <tableColumn id="7" name="Somme Location de raquette" dataDxfId="0">
      <calculatedColumnFormula>[Location de raquette]*2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B2:B303" totalsRowShown="0">
  <autoFilter ref="B2:B303"/>
  <sortState ref="B3:B303">
    <sortCondition ref="B2:B303"/>
  </sortState>
  <tableColumns count="1">
    <tableColumn id="1" name="Liste Joueurs Unité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B2:B44" totalsRowShown="0">
  <autoFilter ref="B2:B44"/>
  <sortState ref="B3:B44">
    <sortCondition ref="B2:B44"/>
  </sortState>
  <tableColumns count="1">
    <tableColumn id="1" name="Liste joueurs carte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F3:F19" totalsRowShown="0" headerRowDxfId="27" dataDxfId="26">
  <autoFilter ref="F3:F19"/>
  <tableColumns count="1">
    <tableColumn id="1" name="heures Louées" dataDxfId="2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D3:D10" totalsRowShown="0" headerRowDxfId="24" dataDxfId="23">
  <autoFilter ref="D3:D10"/>
  <sortState ref="D4:D8">
    <sortCondition ref="D3:D8"/>
  </sortState>
  <tableColumns count="1">
    <tableColumn id="1" name="Type de location" dataDxfId="2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B3:B12" totalsRowShown="0" headerRowDxfId="21" dataDxfId="20">
  <autoFilter ref="B3:B12"/>
  <tableColumns count="1">
    <tableColumn id="1" name="Dates" dataDxfId="19">
      <calculatedColumnFormula>IF(ISTEXT(B3),TODAY()+5,B3-1)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" name="Tableau1" displayName="Tableau1" ref="H3:H8" totalsRowShown="0" headerRowDxfId="18" dataDxfId="17">
  <autoFilter ref="H3:H8"/>
  <tableColumns count="1">
    <tableColumn id="1" name="Location de raquetteS" dataDxfId="16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3" name="Tableau13" displayName="Tableau13" ref="B4:F13" totalsRowCount="1" headerRowDxfId="15" dataDxfId="14">
  <autoFilter ref="B4:F12"/>
  <tableColumns count="5">
    <tableColumn id="1" name="Mois" dataDxfId="13" totalsRowDxfId="12"/>
    <tableColumn id="2" name="Location à l'unité" totalsRowFunction="sum" dataDxfId="11" totalsRowDxfId="10">
      <calculatedColumnFormula>SUMPRODUCT((MONTH(Tableau2[Dates])=6)*Tableau2[Somme Location])</calculatedColumnFormula>
    </tableColumn>
    <tableColumn id="3" name="Location carte &amp; entreprise" totalsRowFunction="sum" dataDxfId="9" totalsRowDxfId="8">
      <calculatedColumnFormula>SUMPRODUCT((MONTH(Tableau6[Dates]=5)*(Tableau6[Somme encaissés])))</calculatedColumnFormula>
    </tableColumn>
    <tableColumn id="4" name="Location Raquette" totalsRowFunction="sum" dataDxfId="7" totalsRowDxfId="6">
      <calculatedColumnFormula>SUMPRODUCT((MONTH(Tableau2[Dates])=5)*(Tableau2[Somme Location raquettes]))+SUMPRODUCT((MONTH(Tableau6[Dates])=5)*(Tableau6[Somme Location de raquette]))</calculatedColumnFormula>
    </tableColumn>
    <tableColumn id="5" name="Total" totalsRowFunction="sum" dataDxfId="5" totalsRowDxfId="4">
      <calculatedColumnFormula>SUM(C5:E5)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L18"/>
  <sheetViews>
    <sheetView showGridLines="0" showRowColHeaders="0" tabSelected="1" zoomScale="90" zoomScaleNormal="90" workbookViewId="0">
      <selection activeCell="H5" sqref="H5"/>
    </sheetView>
  </sheetViews>
  <sheetFormatPr baseColWidth="10" defaultRowHeight="24.5" customHeight="1"/>
  <cols>
    <col min="1" max="1" width="4.08984375" customWidth="1"/>
    <col min="3" max="3" width="25.26953125" customWidth="1"/>
    <col min="4" max="4" width="32.36328125" customWidth="1"/>
    <col min="5" max="6" width="4" customWidth="1"/>
    <col min="8" max="8" width="27.36328125" style="9" bestFit="1" customWidth="1"/>
    <col min="9" max="9" width="32.36328125" customWidth="1"/>
    <col min="12" max="12" width="10.90625" style="29"/>
  </cols>
  <sheetData>
    <row r="2" spans="2:12" ht="24.5" customHeight="1">
      <c r="B2" s="37" t="s">
        <v>8</v>
      </c>
      <c r="C2" s="37"/>
      <c r="D2" s="37"/>
      <c r="G2" s="38" t="s">
        <v>344</v>
      </c>
      <c r="H2" s="38"/>
      <c r="I2" s="38"/>
    </row>
    <row r="3" spans="2:12" ht="16.5" customHeight="1">
      <c r="B3" s="12"/>
      <c r="C3" s="12"/>
      <c r="D3" s="12"/>
      <c r="G3" s="13"/>
      <c r="H3" s="15"/>
      <c r="I3" s="13"/>
    </row>
    <row r="4" spans="2:12" ht="16.5" customHeight="1">
      <c r="B4" s="12"/>
      <c r="C4" s="18" t="s">
        <v>1</v>
      </c>
      <c r="D4" s="12"/>
      <c r="G4" s="13"/>
      <c r="H4" s="16" t="s">
        <v>1</v>
      </c>
      <c r="I4" s="13"/>
      <c r="K4" s="30"/>
      <c r="L4" s="31"/>
    </row>
    <row r="5" spans="2:12" ht="20" customHeight="1">
      <c r="B5" s="12"/>
      <c r="C5" s="20"/>
      <c r="D5" s="12"/>
      <c r="G5" s="13"/>
      <c r="H5" s="23"/>
      <c r="I5" s="13"/>
    </row>
    <row r="6" spans="2:12" ht="16.5" customHeight="1">
      <c r="B6" s="12"/>
      <c r="C6" s="18"/>
      <c r="D6" s="12"/>
      <c r="G6" s="13"/>
      <c r="H6" s="16"/>
      <c r="I6" s="13"/>
    </row>
    <row r="7" spans="2:12" ht="16.5" customHeight="1">
      <c r="B7" s="12"/>
      <c r="C7" s="18" t="s">
        <v>9</v>
      </c>
      <c r="D7" s="12"/>
      <c r="G7" s="13"/>
      <c r="H7" s="16" t="s">
        <v>12</v>
      </c>
      <c r="I7" s="13"/>
    </row>
    <row r="8" spans="2:12" ht="20" customHeight="1">
      <c r="B8" s="12"/>
      <c r="C8" s="21"/>
      <c r="D8" s="12"/>
      <c r="G8" s="13"/>
      <c r="H8" s="23"/>
      <c r="I8" s="13"/>
    </row>
    <row r="9" spans="2:12" ht="16.5" customHeight="1">
      <c r="B9" s="12"/>
      <c r="C9" s="18"/>
      <c r="D9" s="12"/>
      <c r="G9" s="13"/>
      <c r="H9" s="16"/>
      <c r="I9" s="13"/>
    </row>
    <row r="10" spans="2:12" ht="16.5" customHeight="1">
      <c r="B10" s="12"/>
      <c r="C10" s="18" t="s">
        <v>2</v>
      </c>
      <c r="D10" s="12"/>
      <c r="G10" s="13"/>
      <c r="H10" s="16" t="s">
        <v>3</v>
      </c>
      <c r="I10" s="13"/>
    </row>
    <row r="11" spans="2:12" ht="20" customHeight="1">
      <c r="B11" s="12"/>
      <c r="C11" s="21"/>
      <c r="D11" s="12"/>
      <c r="G11" s="13"/>
      <c r="H11" s="24"/>
      <c r="I11" s="13"/>
    </row>
    <row r="12" spans="2:12" ht="16.5" customHeight="1">
      <c r="B12" s="12"/>
      <c r="C12" s="18"/>
      <c r="D12" s="12"/>
      <c r="G12" s="13"/>
      <c r="H12" s="16"/>
      <c r="I12" s="13"/>
    </row>
    <row r="13" spans="2:12" ht="16.5" customHeight="1">
      <c r="B13" s="12"/>
      <c r="C13" s="18" t="s">
        <v>3</v>
      </c>
      <c r="D13" s="12"/>
      <c r="G13" s="13"/>
      <c r="H13" s="16" t="s">
        <v>18</v>
      </c>
      <c r="I13" s="13"/>
    </row>
    <row r="14" spans="2:12" ht="19.5" customHeight="1">
      <c r="B14" s="12"/>
      <c r="C14" s="22"/>
      <c r="D14" s="12"/>
      <c r="G14" s="13"/>
      <c r="H14" s="23"/>
      <c r="I14" s="13"/>
    </row>
    <row r="15" spans="2:12" ht="16.5" customHeight="1">
      <c r="B15" s="12"/>
      <c r="C15" s="18"/>
      <c r="D15" s="12"/>
      <c r="G15" s="13"/>
      <c r="H15" s="17"/>
      <c r="I15" s="13"/>
    </row>
    <row r="16" spans="2:12" ht="16.5" customHeight="1">
      <c r="B16" s="12"/>
      <c r="C16" s="18" t="s">
        <v>18</v>
      </c>
      <c r="D16" s="12"/>
      <c r="G16" s="3"/>
      <c r="H16" s="1"/>
      <c r="I16" s="3"/>
    </row>
    <row r="17" spans="2:9" ht="20" customHeight="1">
      <c r="B17" s="12"/>
      <c r="C17" s="21"/>
      <c r="D17" s="12"/>
      <c r="G17" s="3"/>
      <c r="H17" s="1"/>
      <c r="I17" s="3"/>
    </row>
    <row r="18" spans="2:9" ht="16.5" customHeight="1">
      <c r="B18" s="12"/>
      <c r="C18" s="12"/>
      <c r="D18" s="12"/>
      <c r="G18" s="3"/>
      <c r="H18" s="1"/>
      <c r="I18" s="3"/>
    </row>
  </sheetData>
  <sheetProtection selectLockedCells="1"/>
  <mergeCells count="2">
    <mergeCell ref="B2:D2"/>
    <mergeCell ref="G2:I2"/>
  </mergeCells>
  <dataValidations count="6">
    <dataValidation type="list" allowBlank="1" showInputMessage="1" sqref="C5">
      <formula1>IF(C5&lt;&gt;"",OFFSET(f_joueurs,MATCH(C5&amp;"*",f_joueurs,0)-1,,COUNTIF(f_joueurs,C5&amp;"*"),1),f_joueurs)</formula1>
    </dataValidation>
    <dataValidation type="list" allowBlank="1" showInputMessage="1" sqref="C11">
      <formula1>INDIRECT("tableau4[Type de location]")</formula1>
    </dataValidation>
    <dataValidation type="list" allowBlank="1" showInputMessage="1" sqref="C14 H11">
      <formula1>INDIRECT("tableau5[Dates]")</formula1>
    </dataValidation>
    <dataValidation type="list" allowBlank="1" showInputMessage="1" showErrorMessage="1" sqref="C17">
      <formula1>"0,1,2,3,4"</formula1>
    </dataValidation>
    <dataValidation type="list" allowBlank="1" showInputMessage="1" showErrorMessage="1" sqref="H14">
      <formula1>"0,1,2,3,4"</formula1>
    </dataValidation>
    <dataValidation type="list" allowBlank="1" showInputMessage="1" sqref="H5">
      <formula1>IF(H5&lt;&gt;"",OFFSET(F_carte,MATCH(H5&amp;"*",F_carte,0)-1,,COUNTIF(F_carte,H5&amp;"*"),1),F_carte)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H3"/>
  <sheetViews>
    <sheetView workbookViewId="0">
      <selection activeCell="D10" sqref="D10"/>
    </sheetView>
  </sheetViews>
  <sheetFormatPr baseColWidth="10" defaultColWidth="11.54296875" defaultRowHeight="28" customHeight="1"/>
  <cols>
    <col min="1" max="1" width="7.36328125" style="4" customWidth="1"/>
    <col min="2" max="2" width="24.08984375" style="5" customWidth="1"/>
    <col min="3" max="3" width="10.1796875" style="5" customWidth="1"/>
    <col min="4" max="4" width="23.36328125" style="6" bestFit="1" customWidth="1"/>
    <col min="5" max="5" width="19.36328125" style="6" customWidth="1"/>
    <col min="6" max="6" width="16.81640625" style="5" customWidth="1"/>
    <col min="7" max="7" width="19.6328125" style="26" bestFit="1" customWidth="1"/>
    <col min="8" max="8" width="17.54296875" style="26" customWidth="1"/>
    <col min="9" max="16384" width="11.54296875" style="4"/>
  </cols>
  <sheetData>
    <row r="1" spans="2:8" ht="28" customHeight="1">
      <c r="B1" s="39" t="s">
        <v>346</v>
      </c>
      <c r="C1" s="39"/>
      <c r="D1" s="39"/>
      <c r="E1" s="39"/>
      <c r="F1" s="39"/>
      <c r="G1" s="39"/>
      <c r="H1" s="39"/>
    </row>
    <row r="2" spans="2:8" s="8" customFormat="1" ht="28" customHeight="1">
      <c r="B2" s="7" t="s">
        <v>1</v>
      </c>
      <c r="C2" s="7" t="s">
        <v>9</v>
      </c>
      <c r="D2" s="14" t="s">
        <v>3</v>
      </c>
      <c r="E2" s="7" t="s">
        <v>2</v>
      </c>
      <c r="F2" s="7" t="s">
        <v>18</v>
      </c>
      <c r="G2" s="25" t="s">
        <v>17</v>
      </c>
      <c r="H2" s="25" t="s">
        <v>16</v>
      </c>
    </row>
    <row r="3" spans="2:8" s="8" customFormat="1" ht="28" customHeight="1">
      <c r="B3" s="7"/>
      <c r="C3" s="7"/>
      <c r="D3" s="14"/>
      <c r="E3" s="7"/>
      <c r="F3" s="7"/>
      <c r="G3" s="25">
        <f>IF(Tableau2[[#This Row],[Type de location]]="Payant",Tableau2[[#This Row],[Nb d''heures louées]]*5,IF(Tableau2[[#This Row],[Type de location]]="Paiement Tournois / Ligues",Tableau2[[#This Row],[Nb d''heures louées]]*5,0))</f>
        <v>0</v>
      </c>
      <c r="H3" s="25">
        <f>Tableau2[[#This Row],[Nb Location de raquette]]*2</f>
        <v>0</v>
      </c>
    </row>
  </sheetData>
  <sheetProtection selectLockedCells="1"/>
  <mergeCells count="1">
    <mergeCell ref="B1:H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H4"/>
  <sheetViews>
    <sheetView workbookViewId="0">
      <selection activeCell="F8" sqref="F8"/>
    </sheetView>
  </sheetViews>
  <sheetFormatPr baseColWidth="10" defaultRowHeight="26.5" customHeight="1"/>
  <cols>
    <col min="1" max="1" width="7.6328125" style="7" customWidth="1"/>
    <col min="2" max="2" width="23.7265625" style="7" customWidth="1"/>
    <col min="3" max="3" width="23.6328125" style="7" customWidth="1"/>
    <col min="4" max="4" width="21.7265625" style="14" customWidth="1"/>
    <col min="5" max="8" width="16.54296875" style="7" customWidth="1"/>
    <col min="9" max="9" width="7.36328125" style="7" customWidth="1"/>
    <col min="10" max="16384" width="10.90625" style="7"/>
  </cols>
  <sheetData>
    <row r="1" spans="2:8" ht="26.5" customHeight="1">
      <c r="B1" s="40" t="s">
        <v>347</v>
      </c>
      <c r="C1" s="40"/>
      <c r="D1" s="40"/>
      <c r="E1" s="40"/>
      <c r="F1" s="40"/>
    </row>
    <row r="2" spans="2:8" ht="32" customHeight="1">
      <c r="B2" s="7" t="s">
        <v>1</v>
      </c>
      <c r="C2" s="7" t="s">
        <v>12</v>
      </c>
      <c r="D2" s="14" t="s">
        <v>3</v>
      </c>
      <c r="E2" s="7" t="s">
        <v>10</v>
      </c>
      <c r="F2" s="7" t="s">
        <v>13</v>
      </c>
      <c r="G2" s="7" t="s">
        <v>14</v>
      </c>
      <c r="H2" s="7" t="s">
        <v>15</v>
      </c>
    </row>
    <row r="3" spans="2:8" ht="32" customHeight="1">
      <c r="F3" s="7">
        <f>SUMIF([Nom Prénom],B3,[Heures créditées / décomptées])</f>
        <v>0</v>
      </c>
      <c r="G3" s="25">
        <f>IF([Heures créditées / décomptées]=15,60,IF([Heures créditées / décomptées]=50,150,IF(Tableau6[[#This Row],[Heures créditées / décomptées]]=40,150,IF(Tableau6[[#This Row],[Heures créditées / décomptées]]=80,280,IF(Tableau6[[#This Row],[Heures créditées / décomptées]]=120,402,IF(Tableau6[[#This Row],[Heures créditées / décomptées]]=160,500,IF(Tableau6[[#This Row],[Heures créditées / décomptées]]=200,600,0)))))))</f>
        <v>0</v>
      </c>
      <c r="H3" s="25">
        <f>[Location de raquette]*2</f>
        <v>0</v>
      </c>
    </row>
    <row r="4" spans="2:8" ht="32" customHeight="1"/>
  </sheetData>
  <mergeCells count="1">
    <mergeCell ref="B1:F1"/>
  </mergeCells>
  <conditionalFormatting sqref="F3">
    <cfRule type="cellIs" dxfId="3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B2:B324"/>
  <sheetViews>
    <sheetView workbookViewId="0">
      <selection activeCell="E8" sqref="E8"/>
    </sheetView>
  </sheetViews>
  <sheetFormatPr baseColWidth="10" defaultRowHeight="14.5"/>
  <cols>
    <col min="2" max="2" width="25.90625" customWidth="1"/>
  </cols>
  <sheetData>
    <row r="2" spans="2:2">
      <c r="B2" t="s">
        <v>23</v>
      </c>
    </row>
    <row r="3" spans="2:2">
      <c r="B3" t="s">
        <v>25</v>
      </c>
    </row>
    <row r="4" spans="2:2">
      <c r="B4" t="s">
        <v>26</v>
      </c>
    </row>
    <row r="5" spans="2:2">
      <c r="B5" t="s">
        <v>24</v>
      </c>
    </row>
    <row r="6" spans="2:2">
      <c r="B6" t="s">
        <v>27</v>
      </c>
    </row>
    <row r="7" spans="2:2">
      <c r="B7" t="s">
        <v>28</v>
      </c>
    </row>
    <row r="8" spans="2:2">
      <c r="B8" s="2" t="s">
        <v>29</v>
      </c>
    </row>
    <row r="9" spans="2:2">
      <c r="B9" t="s">
        <v>30</v>
      </c>
    </row>
    <row r="10" spans="2:2">
      <c r="B10" t="s">
        <v>31</v>
      </c>
    </row>
    <row r="11" spans="2:2">
      <c r="B11" t="s">
        <v>32</v>
      </c>
    </row>
    <row r="12" spans="2:2">
      <c r="B12" t="s">
        <v>33</v>
      </c>
    </row>
    <row r="13" spans="2:2">
      <c r="B13" t="s">
        <v>34</v>
      </c>
    </row>
    <row r="14" spans="2:2">
      <c r="B14" t="s">
        <v>35</v>
      </c>
    </row>
    <row r="15" spans="2:2">
      <c r="B15" t="s">
        <v>37</v>
      </c>
    </row>
    <row r="16" spans="2:2">
      <c r="B16" t="s">
        <v>36</v>
      </c>
    </row>
    <row r="17" spans="2:2">
      <c r="B17" t="s">
        <v>38</v>
      </c>
    </row>
    <row r="18" spans="2:2">
      <c r="B18" t="s">
        <v>39</v>
      </c>
    </row>
    <row r="19" spans="2:2">
      <c r="B19" t="s">
        <v>40</v>
      </c>
    </row>
    <row r="20" spans="2:2">
      <c r="B20" t="s">
        <v>41</v>
      </c>
    </row>
    <row r="21" spans="2:2">
      <c r="B21" t="s">
        <v>42</v>
      </c>
    </row>
    <row r="22" spans="2:2">
      <c r="B22" t="s">
        <v>43</v>
      </c>
    </row>
    <row r="23" spans="2:2">
      <c r="B23" t="s">
        <v>44</v>
      </c>
    </row>
    <row r="24" spans="2:2">
      <c r="B24" t="s">
        <v>45</v>
      </c>
    </row>
    <row r="25" spans="2:2">
      <c r="B25" t="s">
        <v>48</v>
      </c>
    </row>
    <row r="26" spans="2:2">
      <c r="B26" t="s">
        <v>46</v>
      </c>
    </row>
    <row r="27" spans="2:2">
      <c r="B27" t="s">
        <v>47</v>
      </c>
    </row>
    <row r="28" spans="2:2">
      <c r="B28" t="s">
        <v>50</v>
      </c>
    </row>
    <row r="29" spans="2:2">
      <c r="B29" t="s">
        <v>51</v>
      </c>
    </row>
    <row r="30" spans="2:2">
      <c r="B30" t="s">
        <v>49</v>
      </c>
    </row>
    <row r="31" spans="2:2">
      <c r="B31" t="s">
        <v>52</v>
      </c>
    </row>
    <row r="32" spans="2:2">
      <c r="B32" t="s">
        <v>56</v>
      </c>
    </row>
    <row r="33" spans="2:2">
      <c r="B33" t="s">
        <v>53</v>
      </c>
    </row>
    <row r="34" spans="2:2">
      <c r="B34" t="s">
        <v>55</v>
      </c>
    </row>
    <row r="35" spans="2:2">
      <c r="B35" t="s">
        <v>54</v>
      </c>
    </row>
    <row r="36" spans="2:2">
      <c r="B36" t="s">
        <v>58</v>
      </c>
    </row>
    <row r="37" spans="2:2">
      <c r="B37" t="s">
        <v>57</v>
      </c>
    </row>
    <row r="38" spans="2:2">
      <c r="B38" t="s">
        <v>59</v>
      </c>
    </row>
    <row r="39" spans="2:2">
      <c r="B39" t="s">
        <v>61</v>
      </c>
    </row>
    <row r="40" spans="2:2">
      <c r="B40" t="s">
        <v>60</v>
      </c>
    </row>
    <row r="41" spans="2:2">
      <c r="B41" t="s">
        <v>62</v>
      </c>
    </row>
    <row r="42" spans="2:2">
      <c r="B42" t="s">
        <v>63</v>
      </c>
    </row>
    <row r="43" spans="2:2">
      <c r="B43" t="s">
        <v>64</v>
      </c>
    </row>
    <row r="44" spans="2:2">
      <c r="B44" t="s">
        <v>65</v>
      </c>
    </row>
    <row r="45" spans="2:2">
      <c r="B45" t="s">
        <v>66</v>
      </c>
    </row>
    <row r="46" spans="2:2">
      <c r="B46" t="s">
        <v>67</v>
      </c>
    </row>
    <row r="47" spans="2:2">
      <c r="B47" t="s">
        <v>68</v>
      </c>
    </row>
    <row r="48" spans="2:2">
      <c r="B48" t="s">
        <v>70</v>
      </c>
    </row>
    <row r="49" spans="2:2">
      <c r="B49" t="s">
        <v>69</v>
      </c>
    </row>
    <row r="50" spans="2:2">
      <c r="B50" t="s">
        <v>71</v>
      </c>
    </row>
    <row r="51" spans="2:2">
      <c r="B51" t="s">
        <v>72</v>
      </c>
    </row>
    <row r="52" spans="2:2">
      <c r="B52" t="s">
        <v>73</v>
      </c>
    </row>
    <row r="53" spans="2:2">
      <c r="B53" t="s">
        <v>74</v>
      </c>
    </row>
    <row r="54" spans="2:2">
      <c r="B54" t="s">
        <v>75</v>
      </c>
    </row>
    <row r="55" spans="2:2">
      <c r="B55" t="s">
        <v>76</v>
      </c>
    </row>
    <row r="56" spans="2:2">
      <c r="B56" t="s">
        <v>77</v>
      </c>
    </row>
    <row r="57" spans="2:2">
      <c r="B57" t="s">
        <v>78</v>
      </c>
    </row>
    <row r="58" spans="2:2">
      <c r="B58" t="s">
        <v>79</v>
      </c>
    </row>
    <row r="59" spans="2:2">
      <c r="B59" t="s">
        <v>80</v>
      </c>
    </row>
    <row r="60" spans="2:2">
      <c r="B60" t="s">
        <v>81</v>
      </c>
    </row>
    <row r="61" spans="2:2">
      <c r="B61" t="s">
        <v>82</v>
      </c>
    </row>
    <row r="62" spans="2:2">
      <c r="B62" t="s">
        <v>85</v>
      </c>
    </row>
    <row r="63" spans="2:2">
      <c r="B63" t="s">
        <v>84</v>
      </c>
    </row>
    <row r="64" spans="2:2">
      <c r="B64" t="s">
        <v>83</v>
      </c>
    </row>
    <row r="65" spans="2:2">
      <c r="B65" t="s">
        <v>86</v>
      </c>
    </row>
    <row r="66" spans="2:2">
      <c r="B66" t="s">
        <v>87</v>
      </c>
    </row>
    <row r="67" spans="2:2">
      <c r="B67" t="s">
        <v>89</v>
      </c>
    </row>
    <row r="68" spans="2:2">
      <c r="B68" t="s">
        <v>88</v>
      </c>
    </row>
    <row r="69" spans="2:2">
      <c r="B69" t="s">
        <v>93</v>
      </c>
    </row>
    <row r="70" spans="2:2">
      <c r="B70" t="s">
        <v>90</v>
      </c>
    </row>
    <row r="71" spans="2:2">
      <c r="B71" t="s">
        <v>92</v>
      </c>
    </row>
    <row r="72" spans="2:2">
      <c r="B72" t="s">
        <v>91</v>
      </c>
    </row>
    <row r="73" spans="2:2">
      <c r="B73" t="s">
        <v>94</v>
      </c>
    </row>
    <row r="74" spans="2:2">
      <c r="B74" t="s">
        <v>96</v>
      </c>
    </row>
    <row r="75" spans="2:2">
      <c r="B75" t="s">
        <v>95</v>
      </c>
    </row>
    <row r="76" spans="2:2">
      <c r="B76" t="s">
        <v>97</v>
      </c>
    </row>
    <row r="77" spans="2:2">
      <c r="B77" t="s">
        <v>100</v>
      </c>
    </row>
    <row r="78" spans="2:2">
      <c r="B78" t="s">
        <v>98</v>
      </c>
    </row>
    <row r="79" spans="2:2">
      <c r="B79" t="s">
        <v>99</v>
      </c>
    </row>
    <row r="80" spans="2:2">
      <c r="B80" t="s">
        <v>101</v>
      </c>
    </row>
    <row r="81" spans="2:2">
      <c r="B81" t="s">
        <v>102</v>
      </c>
    </row>
    <row r="82" spans="2:2">
      <c r="B82" t="s">
        <v>351</v>
      </c>
    </row>
    <row r="83" spans="2:2">
      <c r="B83" t="s">
        <v>103</v>
      </c>
    </row>
    <row r="84" spans="2:2">
      <c r="B84" t="s">
        <v>104</v>
      </c>
    </row>
    <row r="85" spans="2:2">
      <c r="B85" t="s">
        <v>105</v>
      </c>
    </row>
    <row r="86" spans="2:2">
      <c r="B86" t="s">
        <v>105</v>
      </c>
    </row>
    <row r="87" spans="2:2">
      <c r="B87" t="s">
        <v>106</v>
      </c>
    </row>
    <row r="88" spans="2:2">
      <c r="B88" t="s">
        <v>107</v>
      </c>
    </row>
    <row r="89" spans="2:2">
      <c r="B89" t="s">
        <v>108</v>
      </c>
    </row>
    <row r="90" spans="2:2">
      <c r="B90" t="s">
        <v>109</v>
      </c>
    </row>
    <row r="91" spans="2:2">
      <c r="B91" t="s">
        <v>110</v>
      </c>
    </row>
    <row r="92" spans="2:2">
      <c r="B92" t="s">
        <v>111</v>
      </c>
    </row>
    <row r="93" spans="2:2">
      <c r="B93" t="s">
        <v>115</v>
      </c>
    </row>
    <row r="94" spans="2:2">
      <c r="B94" t="s">
        <v>112</v>
      </c>
    </row>
    <row r="95" spans="2:2">
      <c r="B95" t="s">
        <v>114</v>
      </c>
    </row>
    <row r="96" spans="2:2">
      <c r="B96" t="s">
        <v>113</v>
      </c>
    </row>
    <row r="97" spans="2:2">
      <c r="B97" t="s">
        <v>116</v>
      </c>
    </row>
    <row r="98" spans="2:2">
      <c r="B98" t="s">
        <v>117</v>
      </c>
    </row>
    <row r="99" spans="2:2">
      <c r="B99" t="s">
        <v>118</v>
      </c>
    </row>
    <row r="100" spans="2:2">
      <c r="B100" t="s">
        <v>120</v>
      </c>
    </row>
    <row r="101" spans="2:2">
      <c r="B101" t="s">
        <v>119</v>
      </c>
    </row>
    <row r="102" spans="2:2">
      <c r="B102" t="s">
        <v>122</v>
      </c>
    </row>
    <row r="103" spans="2:2">
      <c r="B103" t="s">
        <v>121</v>
      </c>
    </row>
    <row r="104" spans="2:2">
      <c r="B104" t="s">
        <v>123</v>
      </c>
    </row>
    <row r="105" spans="2:2">
      <c r="B105" t="s">
        <v>124</v>
      </c>
    </row>
    <row r="106" spans="2:2">
      <c r="B106" t="s">
        <v>125</v>
      </c>
    </row>
    <row r="107" spans="2:2">
      <c r="B107" t="s">
        <v>126</v>
      </c>
    </row>
    <row r="108" spans="2:2">
      <c r="B108" t="s">
        <v>22</v>
      </c>
    </row>
    <row r="109" spans="2:2">
      <c r="B109" t="s">
        <v>20</v>
      </c>
    </row>
    <row r="110" spans="2:2">
      <c r="B110" t="s">
        <v>313</v>
      </c>
    </row>
    <row r="111" spans="2:2">
      <c r="B111" t="s">
        <v>314</v>
      </c>
    </row>
    <row r="112" spans="2:2">
      <c r="B112" t="s">
        <v>127</v>
      </c>
    </row>
    <row r="113" spans="2:2">
      <c r="B113" t="s">
        <v>128</v>
      </c>
    </row>
    <row r="114" spans="2:2">
      <c r="B114" t="s">
        <v>130</v>
      </c>
    </row>
    <row r="115" spans="2:2">
      <c r="B115" t="s">
        <v>129</v>
      </c>
    </row>
    <row r="116" spans="2:2">
      <c r="B116" t="s">
        <v>131</v>
      </c>
    </row>
    <row r="117" spans="2:2">
      <c r="B117" t="s">
        <v>132</v>
      </c>
    </row>
    <row r="118" spans="2:2">
      <c r="B118" t="s">
        <v>350</v>
      </c>
    </row>
    <row r="119" spans="2:2">
      <c r="B119" t="s">
        <v>133</v>
      </c>
    </row>
    <row r="120" spans="2:2">
      <c r="B120" t="s">
        <v>134</v>
      </c>
    </row>
    <row r="121" spans="2:2">
      <c r="B121" t="s">
        <v>135</v>
      </c>
    </row>
    <row r="122" spans="2:2">
      <c r="B122" t="s">
        <v>136</v>
      </c>
    </row>
    <row r="123" spans="2:2">
      <c r="B123" t="s">
        <v>137</v>
      </c>
    </row>
    <row r="124" spans="2:2">
      <c r="B124" t="s">
        <v>138</v>
      </c>
    </row>
    <row r="125" spans="2:2">
      <c r="B125" t="s">
        <v>139</v>
      </c>
    </row>
    <row r="126" spans="2:2">
      <c r="B126" t="s">
        <v>141</v>
      </c>
    </row>
    <row r="127" spans="2:2">
      <c r="B127" t="s">
        <v>142</v>
      </c>
    </row>
    <row r="128" spans="2:2">
      <c r="B128" t="s">
        <v>140</v>
      </c>
    </row>
    <row r="129" spans="2:2">
      <c r="B129" t="s">
        <v>143</v>
      </c>
    </row>
    <row r="130" spans="2:2">
      <c r="B130" t="s">
        <v>146</v>
      </c>
    </row>
    <row r="131" spans="2:2">
      <c r="B131" t="s">
        <v>144</v>
      </c>
    </row>
    <row r="132" spans="2:2">
      <c r="B132" t="s">
        <v>145</v>
      </c>
    </row>
    <row r="133" spans="2:2">
      <c r="B133" t="s">
        <v>147</v>
      </c>
    </row>
    <row r="134" spans="2:2">
      <c r="B134" t="s">
        <v>148</v>
      </c>
    </row>
    <row r="135" spans="2:2">
      <c r="B135" t="s">
        <v>149</v>
      </c>
    </row>
    <row r="136" spans="2:2">
      <c r="B136" t="s">
        <v>150</v>
      </c>
    </row>
    <row r="137" spans="2:2">
      <c r="B137" t="s">
        <v>151</v>
      </c>
    </row>
    <row r="138" spans="2:2">
      <c r="B138" t="s">
        <v>152</v>
      </c>
    </row>
    <row r="139" spans="2:2">
      <c r="B139" t="s">
        <v>153</v>
      </c>
    </row>
    <row r="140" spans="2:2">
      <c r="B140" t="s">
        <v>154</v>
      </c>
    </row>
    <row r="141" spans="2:2">
      <c r="B141" t="s">
        <v>155</v>
      </c>
    </row>
    <row r="142" spans="2:2">
      <c r="B142" t="s">
        <v>156</v>
      </c>
    </row>
    <row r="143" spans="2:2">
      <c r="B143" t="s">
        <v>157</v>
      </c>
    </row>
    <row r="144" spans="2:2">
      <c r="B144" t="s">
        <v>158</v>
      </c>
    </row>
    <row r="145" spans="2:2">
      <c r="B145" t="s">
        <v>159</v>
      </c>
    </row>
    <row r="146" spans="2:2">
      <c r="B146" t="s">
        <v>160</v>
      </c>
    </row>
    <row r="147" spans="2:2">
      <c r="B147" t="s">
        <v>161</v>
      </c>
    </row>
    <row r="148" spans="2:2">
      <c r="B148" t="s">
        <v>162</v>
      </c>
    </row>
    <row r="149" spans="2:2">
      <c r="B149" t="s">
        <v>163</v>
      </c>
    </row>
    <row r="150" spans="2:2">
      <c r="B150" t="s">
        <v>164</v>
      </c>
    </row>
    <row r="151" spans="2:2">
      <c r="B151" t="s">
        <v>165</v>
      </c>
    </row>
    <row r="152" spans="2:2">
      <c r="B152" t="s">
        <v>167</v>
      </c>
    </row>
    <row r="153" spans="2:2">
      <c r="B153" t="s">
        <v>168</v>
      </c>
    </row>
    <row r="154" spans="2:2">
      <c r="B154" t="s">
        <v>166</v>
      </c>
    </row>
    <row r="155" spans="2:2">
      <c r="B155" t="s">
        <v>169</v>
      </c>
    </row>
    <row r="156" spans="2:2">
      <c r="B156" t="s">
        <v>170</v>
      </c>
    </row>
    <row r="157" spans="2:2">
      <c r="B157" t="s">
        <v>171</v>
      </c>
    </row>
    <row r="158" spans="2:2">
      <c r="B158" t="s">
        <v>172</v>
      </c>
    </row>
    <row r="159" spans="2:2">
      <c r="B159" t="s">
        <v>173</v>
      </c>
    </row>
    <row r="160" spans="2:2">
      <c r="B160" t="s">
        <v>174</v>
      </c>
    </row>
    <row r="161" spans="2:2">
      <c r="B161" t="s">
        <v>175</v>
      </c>
    </row>
    <row r="162" spans="2:2">
      <c r="B162" t="s">
        <v>176</v>
      </c>
    </row>
    <row r="163" spans="2:2">
      <c r="B163" t="s">
        <v>177</v>
      </c>
    </row>
    <row r="164" spans="2:2">
      <c r="B164" t="s">
        <v>178</v>
      </c>
    </row>
    <row r="165" spans="2:2">
      <c r="B165" t="s">
        <v>179</v>
      </c>
    </row>
    <row r="166" spans="2:2">
      <c r="B166" t="s">
        <v>180</v>
      </c>
    </row>
    <row r="167" spans="2:2">
      <c r="B167" t="s">
        <v>181</v>
      </c>
    </row>
    <row r="168" spans="2:2">
      <c r="B168" t="s">
        <v>182</v>
      </c>
    </row>
    <row r="169" spans="2:2">
      <c r="B169" t="s">
        <v>183</v>
      </c>
    </row>
    <row r="170" spans="2:2">
      <c r="B170" t="s">
        <v>184</v>
      </c>
    </row>
    <row r="171" spans="2:2">
      <c r="B171" t="s">
        <v>185</v>
      </c>
    </row>
    <row r="172" spans="2:2">
      <c r="B172" t="s">
        <v>186</v>
      </c>
    </row>
    <row r="173" spans="2:2">
      <c r="B173" t="s">
        <v>187</v>
      </c>
    </row>
    <row r="174" spans="2:2">
      <c r="B174" t="s">
        <v>189</v>
      </c>
    </row>
    <row r="175" spans="2:2">
      <c r="B175" t="s">
        <v>188</v>
      </c>
    </row>
    <row r="176" spans="2:2">
      <c r="B176" t="s">
        <v>190</v>
      </c>
    </row>
    <row r="177" spans="2:2">
      <c r="B177" t="s">
        <v>191</v>
      </c>
    </row>
    <row r="178" spans="2:2">
      <c r="B178" t="s">
        <v>193</v>
      </c>
    </row>
    <row r="179" spans="2:2">
      <c r="B179" t="s">
        <v>192</v>
      </c>
    </row>
    <row r="180" spans="2:2">
      <c r="B180" t="s">
        <v>195</v>
      </c>
    </row>
    <row r="181" spans="2:2">
      <c r="B181" t="s">
        <v>194</v>
      </c>
    </row>
    <row r="182" spans="2:2">
      <c r="B182" t="s">
        <v>196</v>
      </c>
    </row>
    <row r="183" spans="2:2">
      <c r="B183" t="s">
        <v>197</v>
      </c>
    </row>
    <row r="184" spans="2:2">
      <c r="B184" t="s">
        <v>199</v>
      </c>
    </row>
    <row r="185" spans="2:2">
      <c r="B185" t="s">
        <v>198</v>
      </c>
    </row>
    <row r="186" spans="2:2">
      <c r="B186" t="s">
        <v>203</v>
      </c>
    </row>
    <row r="187" spans="2:2">
      <c r="B187" t="s">
        <v>200</v>
      </c>
    </row>
    <row r="188" spans="2:2">
      <c r="B188" t="s">
        <v>202</v>
      </c>
    </row>
    <row r="189" spans="2:2">
      <c r="B189" t="s">
        <v>201</v>
      </c>
    </row>
    <row r="190" spans="2:2">
      <c r="B190" t="s">
        <v>204</v>
      </c>
    </row>
    <row r="191" spans="2:2">
      <c r="B191" t="s">
        <v>205</v>
      </c>
    </row>
    <row r="192" spans="2:2">
      <c r="B192" t="s">
        <v>206</v>
      </c>
    </row>
    <row r="193" spans="2:2">
      <c r="B193" t="s">
        <v>207</v>
      </c>
    </row>
    <row r="194" spans="2:2">
      <c r="B194" t="s">
        <v>210</v>
      </c>
    </row>
    <row r="195" spans="2:2">
      <c r="B195" t="s">
        <v>208</v>
      </c>
    </row>
    <row r="196" spans="2:2">
      <c r="B196" t="s">
        <v>209</v>
      </c>
    </row>
    <row r="197" spans="2:2">
      <c r="B197" t="s">
        <v>211</v>
      </c>
    </row>
    <row r="198" spans="2:2">
      <c r="B198" t="s">
        <v>212</v>
      </c>
    </row>
    <row r="199" spans="2:2">
      <c r="B199" t="s">
        <v>213</v>
      </c>
    </row>
    <row r="200" spans="2:2">
      <c r="B200" t="s">
        <v>214</v>
      </c>
    </row>
    <row r="201" spans="2:2">
      <c r="B201" t="s">
        <v>215</v>
      </c>
    </row>
    <row r="202" spans="2:2">
      <c r="B202" t="s">
        <v>215</v>
      </c>
    </row>
    <row r="203" spans="2:2">
      <c r="B203" t="s">
        <v>216</v>
      </c>
    </row>
    <row r="204" spans="2:2">
      <c r="B204" t="s">
        <v>217</v>
      </c>
    </row>
    <row r="205" spans="2:2">
      <c r="B205" t="s">
        <v>218</v>
      </c>
    </row>
    <row r="206" spans="2:2">
      <c r="B206" t="s">
        <v>219</v>
      </c>
    </row>
    <row r="207" spans="2:2">
      <c r="B207" t="s">
        <v>220</v>
      </c>
    </row>
    <row r="208" spans="2:2">
      <c r="B208" t="s">
        <v>221</v>
      </c>
    </row>
    <row r="209" spans="2:2">
      <c r="B209" t="s">
        <v>222</v>
      </c>
    </row>
    <row r="210" spans="2:2">
      <c r="B210" t="s">
        <v>224</v>
      </c>
    </row>
    <row r="211" spans="2:2">
      <c r="B211" t="s">
        <v>223</v>
      </c>
    </row>
    <row r="212" spans="2:2">
      <c r="B212" t="s">
        <v>225</v>
      </c>
    </row>
    <row r="213" spans="2:2">
      <c r="B213" t="s">
        <v>226</v>
      </c>
    </row>
    <row r="214" spans="2:2">
      <c r="B214" t="s">
        <v>227</v>
      </c>
    </row>
    <row r="215" spans="2:2">
      <c r="B215" t="s">
        <v>228</v>
      </c>
    </row>
    <row r="216" spans="2:2">
      <c r="B216" t="s">
        <v>230</v>
      </c>
    </row>
    <row r="217" spans="2:2">
      <c r="B217" t="s">
        <v>231</v>
      </c>
    </row>
    <row r="218" spans="2:2">
      <c r="B218" t="s">
        <v>229</v>
      </c>
    </row>
    <row r="219" spans="2:2">
      <c r="B219" t="s">
        <v>232</v>
      </c>
    </row>
    <row r="220" spans="2:2">
      <c r="B220" t="s">
        <v>233</v>
      </c>
    </row>
    <row r="221" spans="2:2">
      <c r="B221" t="s">
        <v>234</v>
      </c>
    </row>
    <row r="222" spans="2:2">
      <c r="B222" t="s">
        <v>235</v>
      </c>
    </row>
    <row r="223" spans="2:2">
      <c r="B223" t="s">
        <v>236</v>
      </c>
    </row>
    <row r="224" spans="2:2">
      <c r="B224" t="s">
        <v>237</v>
      </c>
    </row>
    <row r="225" spans="2:2">
      <c r="B225" t="s">
        <v>238</v>
      </c>
    </row>
    <row r="226" spans="2:2">
      <c r="B226" t="s">
        <v>239</v>
      </c>
    </row>
    <row r="227" spans="2:2">
      <c r="B227" t="s">
        <v>240</v>
      </c>
    </row>
    <row r="228" spans="2:2">
      <c r="B228" t="s">
        <v>241</v>
      </c>
    </row>
    <row r="229" spans="2:2">
      <c r="B229" t="s">
        <v>242</v>
      </c>
    </row>
    <row r="230" spans="2:2">
      <c r="B230" t="s">
        <v>243</v>
      </c>
    </row>
    <row r="231" spans="2:2">
      <c r="B231" t="s">
        <v>244</v>
      </c>
    </row>
    <row r="232" spans="2:2">
      <c r="B232" t="s">
        <v>245</v>
      </c>
    </row>
    <row r="233" spans="2:2">
      <c r="B233" s="2" t="s">
        <v>312</v>
      </c>
    </row>
    <row r="234" spans="2:2">
      <c r="B234" t="s">
        <v>246</v>
      </c>
    </row>
    <row r="235" spans="2:2">
      <c r="B235" t="s">
        <v>247</v>
      </c>
    </row>
    <row r="236" spans="2:2">
      <c r="B236" t="s">
        <v>248</v>
      </c>
    </row>
    <row r="237" spans="2:2">
      <c r="B237" t="s">
        <v>249</v>
      </c>
    </row>
    <row r="238" spans="2:2">
      <c r="B238" t="s">
        <v>250</v>
      </c>
    </row>
    <row r="239" spans="2:2">
      <c r="B239" t="s">
        <v>251</v>
      </c>
    </row>
    <row r="240" spans="2:2">
      <c r="B240" t="s">
        <v>252</v>
      </c>
    </row>
    <row r="241" spans="2:2">
      <c r="B241" t="s">
        <v>253</v>
      </c>
    </row>
    <row r="242" spans="2:2">
      <c r="B242" t="s">
        <v>254</v>
      </c>
    </row>
    <row r="243" spans="2:2">
      <c r="B243" t="s">
        <v>255</v>
      </c>
    </row>
    <row r="244" spans="2:2">
      <c r="B244" t="s">
        <v>259</v>
      </c>
    </row>
    <row r="245" spans="2:2">
      <c r="B245" t="s">
        <v>258</v>
      </c>
    </row>
    <row r="246" spans="2:2">
      <c r="B246" t="s">
        <v>257</v>
      </c>
    </row>
    <row r="247" spans="2:2">
      <c r="B247" t="s">
        <v>256</v>
      </c>
    </row>
    <row r="248" spans="2:2">
      <c r="B248" t="s">
        <v>260</v>
      </c>
    </row>
    <row r="249" spans="2:2">
      <c r="B249" t="s">
        <v>261</v>
      </c>
    </row>
    <row r="250" spans="2:2">
      <c r="B250" t="s">
        <v>262</v>
      </c>
    </row>
    <row r="251" spans="2:2">
      <c r="B251" t="s">
        <v>263</v>
      </c>
    </row>
    <row r="252" spans="2:2">
      <c r="B252" t="s">
        <v>264</v>
      </c>
    </row>
    <row r="253" spans="2:2">
      <c r="B253" t="s">
        <v>265</v>
      </c>
    </row>
    <row r="254" spans="2:2">
      <c r="B254" t="s">
        <v>266</v>
      </c>
    </row>
    <row r="255" spans="2:2">
      <c r="B255" t="s">
        <v>267</v>
      </c>
    </row>
    <row r="256" spans="2:2">
      <c r="B256" t="s">
        <v>268</v>
      </c>
    </row>
    <row r="257" spans="2:2">
      <c r="B257" t="s">
        <v>269</v>
      </c>
    </row>
    <row r="258" spans="2:2">
      <c r="B258" t="s">
        <v>270</v>
      </c>
    </row>
    <row r="259" spans="2:2">
      <c r="B259" t="s">
        <v>271</v>
      </c>
    </row>
    <row r="260" spans="2:2">
      <c r="B260" t="s">
        <v>272</v>
      </c>
    </row>
    <row r="261" spans="2:2">
      <c r="B261" t="s">
        <v>273</v>
      </c>
    </row>
    <row r="262" spans="2:2">
      <c r="B262" t="s">
        <v>274</v>
      </c>
    </row>
    <row r="263" spans="2:2">
      <c r="B263" t="s">
        <v>275</v>
      </c>
    </row>
    <row r="264" spans="2:2">
      <c r="B264" t="s">
        <v>277</v>
      </c>
    </row>
    <row r="265" spans="2:2">
      <c r="B265" t="s">
        <v>276</v>
      </c>
    </row>
    <row r="266" spans="2:2">
      <c r="B266" t="s">
        <v>278</v>
      </c>
    </row>
    <row r="267" spans="2:2">
      <c r="B267" t="s">
        <v>279</v>
      </c>
    </row>
    <row r="268" spans="2:2">
      <c r="B268" t="s">
        <v>280</v>
      </c>
    </row>
    <row r="269" spans="2:2">
      <c r="B269" t="s">
        <v>281</v>
      </c>
    </row>
    <row r="270" spans="2:2">
      <c r="B270" t="s">
        <v>282</v>
      </c>
    </row>
    <row r="271" spans="2:2">
      <c r="B271" t="s">
        <v>283</v>
      </c>
    </row>
    <row r="272" spans="2:2">
      <c r="B272" t="s">
        <v>284</v>
      </c>
    </row>
    <row r="273" spans="2:2">
      <c r="B273" t="s">
        <v>285</v>
      </c>
    </row>
    <row r="274" spans="2:2">
      <c r="B274" t="s">
        <v>286</v>
      </c>
    </row>
    <row r="275" spans="2:2">
      <c r="B275" t="s">
        <v>287</v>
      </c>
    </row>
    <row r="276" spans="2:2">
      <c r="B276" t="s">
        <v>288</v>
      </c>
    </row>
    <row r="277" spans="2:2">
      <c r="B277" t="s">
        <v>292</v>
      </c>
    </row>
    <row r="278" spans="2:2">
      <c r="B278" t="s">
        <v>290</v>
      </c>
    </row>
    <row r="279" spans="2:2">
      <c r="B279" t="s">
        <v>291</v>
      </c>
    </row>
    <row r="280" spans="2:2">
      <c r="B280" t="s">
        <v>289</v>
      </c>
    </row>
    <row r="281" spans="2:2">
      <c r="B281" t="s">
        <v>293</v>
      </c>
    </row>
    <row r="282" spans="2:2">
      <c r="B282" t="s">
        <v>294</v>
      </c>
    </row>
    <row r="283" spans="2:2">
      <c r="B283" t="s">
        <v>295</v>
      </c>
    </row>
    <row r="284" spans="2:2">
      <c r="B284" t="s">
        <v>297</v>
      </c>
    </row>
    <row r="285" spans="2:2">
      <c r="B285" t="s">
        <v>298</v>
      </c>
    </row>
    <row r="286" spans="2:2">
      <c r="B286" t="s">
        <v>296</v>
      </c>
    </row>
    <row r="287" spans="2:2">
      <c r="B287" t="s">
        <v>299</v>
      </c>
    </row>
    <row r="288" spans="2:2">
      <c r="B288" t="s">
        <v>300</v>
      </c>
    </row>
    <row r="289" spans="2:2">
      <c r="B289" t="s">
        <v>301</v>
      </c>
    </row>
    <row r="290" spans="2:2">
      <c r="B290" t="s">
        <v>302</v>
      </c>
    </row>
    <row r="291" spans="2:2">
      <c r="B291" t="s">
        <v>303</v>
      </c>
    </row>
    <row r="292" spans="2:2">
      <c r="B292" t="s">
        <v>304</v>
      </c>
    </row>
    <row r="293" spans="2:2">
      <c r="B293" t="s">
        <v>305</v>
      </c>
    </row>
    <row r="294" spans="2:2">
      <c r="B294" t="s">
        <v>306</v>
      </c>
    </row>
    <row r="295" spans="2:2">
      <c r="B295" t="s">
        <v>307</v>
      </c>
    </row>
    <row r="296" spans="2:2">
      <c r="B296" t="s">
        <v>308</v>
      </c>
    </row>
    <row r="297" spans="2:2">
      <c r="B297" t="s">
        <v>310</v>
      </c>
    </row>
    <row r="298" spans="2:2">
      <c r="B298" t="s">
        <v>309</v>
      </c>
    </row>
    <row r="299" spans="2:2">
      <c r="B299" t="s">
        <v>311</v>
      </c>
    </row>
    <row r="323" spans="2:2">
      <c r="B323" s="2"/>
    </row>
    <row r="324" spans="2:2">
      <c r="B324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2:B58"/>
  <sheetViews>
    <sheetView workbookViewId="0">
      <selection activeCell="B4" sqref="B4"/>
    </sheetView>
  </sheetViews>
  <sheetFormatPr baseColWidth="10" defaultRowHeight="14.5"/>
  <cols>
    <col min="2" max="2" width="23.453125" bestFit="1" customWidth="1"/>
  </cols>
  <sheetData>
    <row r="2" spans="2:2">
      <c r="B2" t="s">
        <v>315</v>
      </c>
    </row>
    <row r="3" spans="2:2">
      <c r="B3" s="2" t="s">
        <v>333</v>
      </c>
    </row>
    <row r="4" spans="2:2">
      <c r="B4" t="s">
        <v>334</v>
      </c>
    </row>
    <row r="5" spans="2:2">
      <c r="B5" t="s">
        <v>335</v>
      </c>
    </row>
    <row r="6" spans="2:2">
      <c r="B6" t="s">
        <v>336</v>
      </c>
    </row>
    <row r="7" spans="2:2">
      <c r="B7" t="s">
        <v>49</v>
      </c>
    </row>
    <row r="8" spans="2:2">
      <c r="B8" t="s">
        <v>337</v>
      </c>
    </row>
    <row r="9" spans="2:2">
      <c r="B9" t="s">
        <v>76</v>
      </c>
    </row>
    <row r="10" spans="2:2">
      <c r="B10" t="s">
        <v>338</v>
      </c>
    </row>
    <row r="11" spans="2:2">
      <c r="B11" t="s">
        <v>339</v>
      </c>
    </row>
    <row r="12" spans="2:2">
      <c r="B12" t="s">
        <v>340</v>
      </c>
    </row>
    <row r="13" spans="2:2">
      <c r="B13" t="s">
        <v>316</v>
      </c>
    </row>
    <row r="14" spans="2:2">
      <c r="B14" t="s">
        <v>317</v>
      </c>
    </row>
    <row r="15" spans="2:2">
      <c r="B15" t="s">
        <v>118</v>
      </c>
    </row>
    <row r="16" spans="2:2">
      <c r="B16" t="s">
        <v>121</v>
      </c>
    </row>
    <row r="17" spans="2:2">
      <c r="B17" t="s">
        <v>318</v>
      </c>
    </row>
    <row r="18" spans="2:2">
      <c r="B18" t="s">
        <v>319</v>
      </c>
    </row>
    <row r="19" spans="2:2">
      <c r="B19" t="s">
        <v>320</v>
      </c>
    </row>
    <row r="20" spans="2:2">
      <c r="B20" t="s">
        <v>155</v>
      </c>
    </row>
    <row r="21" spans="2:2">
      <c r="B21" t="s">
        <v>158</v>
      </c>
    </row>
    <row r="22" spans="2:2">
      <c r="B22" t="s">
        <v>321</v>
      </c>
    </row>
    <row r="23" spans="2:2">
      <c r="B23" t="s">
        <v>168</v>
      </c>
    </row>
    <row r="24" spans="2:2">
      <c r="B24" t="s">
        <v>322</v>
      </c>
    </row>
    <row r="25" spans="2:2">
      <c r="B25" t="s">
        <v>323</v>
      </c>
    </row>
    <row r="26" spans="2:2">
      <c r="B26" t="s">
        <v>324</v>
      </c>
    </row>
    <row r="27" spans="2:2">
      <c r="B27" t="s">
        <v>325</v>
      </c>
    </row>
    <row r="28" spans="2:2">
      <c r="B28" t="s">
        <v>21</v>
      </c>
    </row>
    <row r="29" spans="2:2">
      <c r="B29" t="s">
        <v>326</v>
      </c>
    </row>
    <row r="30" spans="2:2">
      <c r="B30" t="s">
        <v>327</v>
      </c>
    </row>
    <row r="31" spans="2:2">
      <c r="B31" t="s">
        <v>216</v>
      </c>
    </row>
    <row r="32" spans="2:2">
      <c r="B32" t="s">
        <v>222</v>
      </c>
    </row>
    <row r="33" spans="2:2">
      <c r="B33" t="s">
        <v>234</v>
      </c>
    </row>
    <row r="34" spans="2:2">
      <c r="B34" t="s">
        <v>332</v>
      </c>
    </row>
    <row r="35" spans="2:2">
      <c r="B35" t="s">
        <v>248</v>
      </c>
    </row>
    <row r="36" spans="2:2">
      <c r="B36" t="s">
        <v>331</v>
      </c>
    </row>
    <row r="37" spans="2:2">
      <c r="B37" t="s">
        <v>260</v>
      </c>
    </row>
    <row r="38" spans="2:2">
      <c r="B38" t="s">
        <v>328</v>
      </c>
    </row>
    <row r="39" spans="2:2">
      <c r="B39" t="s">
        <v>330</v>
      </c>
    </row>
    <row r="40" spans="2:2">
      <c r="B40" t="s">
        <v>305</v>
      </c>
    </row>
    <row r="41" spans="2:2">
      <c r="B41" t="s">
        <v>329</v>
      </c>
    </row>
    <row r="42" spans="2:2">
      <c r="B42" t="s">
        <v>309</v>
      </c>
    </row>
    <row r="43" spans="2:2">
      <c r="B43" s="2"/>
    </row>
    <row r="44" spans="2:2">
      <c r="B44" s="2"/>
    </row>
    <row r="45" spans="2:2">
      <c r="B45" s="2"/>
    </row>
    <row r="46" spans="2:2">
      <c r="B46" s="2"/>
    </row>
    <row r="47" spans="2:2">
      <c r="B47" s="2"/>
    </row>
    <row r="48" spans="2:2">
      <c r="B48" s="2"/>
    </row>
    <row r="49" spans="2:2">
      <c r="B49" s="2"/>
    </row>
    <row r="50" spans="2:2">
      <c r="B50" s="2"/>
    </row>
    <row r="51" spans="2:2">
      <c r="B51" s="2"/>
    </row>
    <row r="52" spans="2:2">
      <c r="B52" s="2"/>
    </row>
    <row r="53" spans="2:2">
      <c r="B53" s="2"/>
    </row>
    <row r="54" spans="2:2">
      <c r="B54" s="2"/>
    </row>
    <row r="55" spans="2:2">
      <c r="B55" s="2"/>
    </row>
    <row r="56" spans="2:2">
      <c r="B56" s="2"/>
    </row>
    <row r="57" spans="2:2">
      <c r="B57" s="2"/>
    </row>
    <row r="58" spans="2:2">
      <c r="B58" s="2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3:H20"/>
  <sheetViews>
    <sheetView workbookViewId="0">
      <selection activeCell="D10" sqref="D10"/>
    </sheetView>
  </sheetViews>
  <sheetFormatPr baseColWidth="10" defaultRowHeight="14.5"/>
  <cols>
    <col min="1" max="1" width="10.90625" style="9"/>
    <col min="2" max="2" width="19.54296875" style="9" bestFit="1" customWidth="1"/>
    <col min="3" max="3" width="7.6328125" style="9" customWidth="1"/>
    <col min="4" max="4" width="23.453125" style="9" bestFit="1" customWidth="1"/>
    <col min="5" max="5" width="6.26953125" style="9" customWidth="1"/>
    <col min="6" max="6" width="16.81640625" style="9" customWidth="1"/>
    <col min="7" max="7" width="7.1796875" style="9" customWidth="1"/>
    <col min="8" max="8" width="20.26953125" style="9" customWidth="1"/>
    <col min="9" max="16384" width="10.90625" style="9"/>
  </cols>
  <sheetData>
    <row r="3" spans="2:8">
      <c r="B3" s="9" t="s">
        <v>3</v>
      </c>
      <c r="D3" s="9" t="s">
        <v>2</v>
      </c>
      <c r="F3" s="9" t="s">
        <v>19</v>
      </c>
      <c r="H3" s="9" t="s">
        <v>11</v>
      </c>
    </row>
    <row r="4" spans="2:8">
      <c r="B4" s="10">
        <f t="shared" ref="B4:B12" ca="1" si="0">IF(ISTEXT(B3),TODAY()+5,B3-1)</f>
        <v>43601</v>
      </c>
      <c r="D4" s="9" t="s">
        <v>6</v>
      </c>
      <c r="F4" s="9">
        <v>0</v>
      </c>
      <c r="H4" s="9">
        <v>0</v>
      </c>
    </row>
    <row r="5" spans="2:8">
      <c r="B5" s="10">
        <f t="shared" ca="1" si="0"/>
        <v>43600</v>
      </c>
      <c r="D5" s="9" t="s">
        <v>0</v>
      </c>
      <c r="F5" s="9">
        <v>1</v>
      </c>
      <c r="H5" s="9">
        <v>1</v>
      </c>
    </row>
    <row r="6" spans="2:8">
      <c r="B6" s="10">
        <f t="shared" ca="1" si="0"/>
        <v>43599</v>
      </c>
      <c r="D6" s="11" t="s">
        <v>7</v>
      </c>
      <c r="F6" s="9">
        <v>1.5</v>
      </c>
      <c r="H6" s="9">
        <v>2</v>
      </c>
    </row>
    <row r="7" spans="2:8">
      <c r="B7" s="10">
        <f t="shared" ca="1" si="0"/>
        <v>43598</v>
      </c>
      <c r="D7" s="9" t="s">
        <v>4</v>
      </c>
      <c r="F7" s="9">
        <v>2</v>
      </c>
      <c r="H7" s="9">
        <v>3</v>
      </c>
    </row>
    <row r="8" spans="2:8">
      <c r="B8" s="10">
        <f t="shared" ca="1" si="0"/>
        <v>43597</v>
      </c>
      <c r="D8" s="9" t="s">
        <v>5</v>
      </c>
      <c r="F8" s="9">
        <v>2.5</v>
      </c>
      <c r="H8" s="9">
        <v>4</v>
      </c>
    </row>
    <row r="9" spans="2:8">
      <c r="B9" s="10">
        <f t="shared" ca="1" si="0"/>
        <v>43596</v>
      </c>
      <c r="D9" s="11" t="s">
        <v>353</v>
      </c>
      <c r="F9" s="9">
        <v>3</v>
      </c>
    </row>
    <row r="10" spans="2:8">
      <c r="B10" s="10">
        <f t="shared" ca="1" si="0"/>
        <v>43595</v>
      </c>
      <c r="D10" s="11" t="s">
        <v>352</v>
      </c>
      <c r="F10" s="9">
        <v>3.5</v>
      </c>
    </row>
    <row r="11" spans="2:8">
      <c r="B11" s="10">
        <f t="shared" ca="1" si="0"/>
        <v>43594</v>
      </c>
      <c r="F11" s="9">
        <v>4</v>
      </c>
    </row>
    <row r="12" spans="2:8">
      <c r="B12" s="10">
        <f t="shared" ca="1" si="0"/>
        <v>43593</v>
      </c>
      <c r="F12" s="9">
        <v>4.5</v>
      </c>
    </row>
    <row r="13" spans="2:8">
      <c r="B13" s="10"/>
      <c r="F13" s="9">
        <v>5</v>
      </c>
    </row>
    <row r="14" spans="2:8">
      <c r="B14" s="10"/>
      <c r="F14" s="9">
        <v>5.5</v>
      </c>
    </row>
    <row r="15" spans="2:8">
      <c r="B15" s="10"/>
      <c r="F15" s="9">
        <v>6</v>
      </c>
    </row>
    <row r="16" spans="2:8">
      <c r="B16" s="10"/>
      <c r="F16" s="9">
        <v>6.5</v>
      </c>
    </row>
    <row r="17" spans="2:6">
      <c r="B17" s="10"/>
      <c r="F17" s="9">
        <v>7</v>
      </c>
    </row>
    <row r="18" spans="2:6">
      <c r="B18" s="10"/>
      <c r="F18" s="9">
        <v>7.5</v>
      </c>
    </row>
    <row r="19" spans="2:6">
      <c r="B19" s="10"/>
      <c r="F19" s="9">
        <v>8</v>
      </c>
    </row>
    <row r="20" spans="2:6">
      <c r="B20" s="10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I13"/>
  <sheetViews>
    <sheetView workbookViewId="0">
      <selection activeCell="J11" sqref="J11"/>
    </sheetView>
  </sheetViews>
  <sheetFormatPr baseColWidth="10" defaultRowHeight="14.5"/>
  <cols>
    <col min="1" max="1" width="10.90625" style="9"/>
    <col min="2" max="2" width="24" style="9" customWidth="1"/>
    <col min="3" max="6" width="17.90625" style="27" customWidth="1"/>
    <col min="7" max="7" width="10.36328125" style="9" customWidth="1"/>
    <col min="8" max="8" width="12.453125" style="9" customWidth="1"/>
    <col min="9" max="9" width="10.36328125" style="9" customWidth="1"/>
    <col min="10" max="16384" width="10.90625" style="9"/>
  </cols>
  <sheetData>
    <row r="1" spans="2:9" ht="15" thickBot="1"/>
    <row r="2" spans="2:9" ht="15" thickBot="1">
      <c r="I2" s="34"/>
    </row>
    <row r="4" spans="2:9" ht="38.5" customHeight="1">
      <c r="B4" s="9" t="s">
        <v>348</v>
      </c>
      <c r="C4" s="27" t="s">
        <v>343</v>
      </c>
      <c r="D4" s="27" t="s">
        <v>345</v>
      </c>
      <c r="E4" s="27" t="s">
        <v>342</v>
      </c>
      <c r="F4" s="27" t="s">
        <v>341</v>
      </c>
      <c r="H4" s="35" t="s">
        <v>349</v>
      </c>
    </row>
    <row r="5" spans="2:9">
      <c r="B5" s="19">
        <v>43586</v>
      </c>
      <c r="C5" s="28">
        <f>SUMPRODUCT((MONTH(Tableau2[Dates])=5)*Tableau2[Somme Location])</f>
        <v>0</v>
      </c>
      <c r="D5" s="28">
        <f>SUMPRODUCT((MONTH(Tableau6[Dates])=5)*(Tableau6[Somme encaissés]))</f>
        <v>0</v>
      </c>
      <c r="E5" s="28">
        <f>SUMPRODUCT((MONTH(Tableau2[Dates])=5)*(Tableau2[Somme Location raquettes]))+SUMPRODUCT((MONTH(Tableau6[Dates])=5)*(Tableau6[Somme Location de raquette]))</f>
        <v>0</v>
      </c>
      <c r="F5" s="28">
        <f>SUM(C5:E5)</f>
        <v>0</v>
      </c>
      <c r="H5" s="36">
        <f>(IF(F13&gt;8600,(F13-8600)*60%,0))+(IF(AND(F13&gt;=4000,F13&lt;=8600),(F13-4000)*15%,IF(F13&gt;8600,10%*4600)))+(IF(F13&lt;4000,F13*10%,"400"))</f>
        <v>0</v>
      </c>
    </row>
    <row r="6" spans="2:9">
      <c r="B6" s="19">
        <v>43617</v>
      </c>
      <c r="C6" s="28">
        <f>SUMPRODUCT((MONTH(Tableau2[Dates])=6)*Tableau2[Somme Location])</f>
        <v>0</v>
      </c>
      <c r="D6" s="28">
        <f>SUMPRODUCT((MONTH(Tableau6[Dates])=6)*Tableau6[Somme encaissés])</f>
        <v>0</v>
      </c>
      <c r="E6" s="28">
        <f>SUMPRODUCT((MONTH(Tableau2[Dates])=6)*(Tableau2[Somme Location raquettes]))+SUMPRODUCT((MONTH(Tableau6[Dates])=6)*(Tableau6[Somme Location de raquette]))</f>
        <v>0</v>
      </c>
      <c r="F6" s="28">
        <f t="shared" ref="F6:F12" si="0">SUM(C6:E6)</f>
        <v>0</v>
      </c>
    </row>
    <row r="7" spans="2:9">
      <c r="B7" s="19">
        <v>43647</v>
      </c>
      <c r="C7" s="28">
        <f>SUMPRODUCT((MONTH(Tableau2[Dates])=7)*Tableau2[Somme Location])</f>
        <v>0</v>
      </c>
      <c r="D7" s="28">
        <f>SUMPRODUCT((MONTH(Tableau6[Dates])=7)*Tableau6[Somme encaissés])</f>
        <v>0</v>
      </c>
      <c r="E7" s="28">
        <f>SUMPRODUCT((MONTH(Tableau2[Dates])=7)*(Tableau2[Somme Location raquettes]))+SUMPRODUCT((MONTH(Tableau6[Dates])=7)*(Tableau6[Somme Location de raquette]))</f>
        <v>0</v>
      </c>
      <c r="F7" s="28">
        <f t="shared" si="0"/>
        <v>0</v>
      </c>
    </row>
    <row r="8" spans="2:9">
      <c r="B8" s="19">
        <v>43678</v>
      </c>
      <c r="C8" s="28">
        <f>SUMPRODUCT((MONTH(Tableau2[Dates])=8)*Tableau2[Somme Location])</f>
        <v>0</v>
      </c>
      <c r="D8" s="28">
        <f>SUMPRODUCT((MONTH(Tableau6[Dates])=8)*Tableau6[Somme encaissés])</f>
        <v>0</v>
      </c>
      <c r="E8" s="28">
        <f>SUMPRODUCT((MONTH(Tableau2[Dates])=8)*(Tableau2[Somme Location raquettes]))+SUMPRODUCT((MONTH(Tableau6[Dates])=8)*(Tableau6[Somme Location de raquette]))</f>
        <v>0</v>
      </c>
      <c r="F8" s="28">
        <f t="shared" si="0"/>
        <v>0</v>
      </c>
    </row>
    <row r="9" spans="2:9">
      <c r="B9" s="19">
        <v>43709</v>
      </c>
      <c r="C9" s="28">
        <f>SUMPRODUCT((MONTH(Tableau2[Dates])=9)*Tableau2[Somme Location])</f>
        <v>0</v>
      </c>
      <c r="D9" s="28">
        <f>SUMPRODUCT((MONTH(Tableau6[Dates])=9)*Tableau6[Somme encaissés])</f>
        <v>0</v>
      </c>
      <c r="E9" s="28">
        <f>SUMPRODUCT((MONTH(Tableau2[Dates])=9)*(Tableau2[Somme Location raquettes]))+SUMPRODUCT((MONTH(Tableau6[Dates])=9)*(Tableau6[Somme Location de raquette]))</f>
        <v>0</v>
      </c>
      <c r="F9" s="28">
        <f t="shared" si="0"/>
        <v>0</v>
      </c>
    </row>
    <row r="10" spans="2:9">
      <c r="B10" s="19">
        <v>43739</v>
      </c>
      <c r="C10" s="28">
        <f>SUMPRODUCT((MONTH(Tableau2[Dates])=10)*Tableau2[Somme Location])</f>
        <v>0</v>
      </c>
      <c r="D10" s="28">
        <f>SUMPRODUCT((MONTH(Tableau6[Dates])=10)*Tableau6[Somme encaissés])</f>
        <v>0</v>
      </c>
      <c r="E10" s="28">
        <f>SUMPRODUCT((MONTH(Tableau2[Dates])=10)*(Tableau2[Somme Location raquettes]))+SUMPRODUCT((MONTH(Tableau6[Dates])=10)*(Tableau6[Somme Location de raquette]))</f>
        <v>0</v>
      </c>
      <c r="F10" s="28">
        <f t="shared" si="0"/>
        <v>0</v>
      </c>
    </row>
    <row r="11" spans="2:9">
      <c r="B11" s="19">
        <v>43770</v>
      </c>
      <c r="C11" s="28">
        <f>SUMPRODUCT((MONTH(Tableau2[Dates])=11)*Tableau2[Somme Location])</f>
        <v>0</v>
      </c>
      <c r="D11" s="28">
        <f>SUMPRODUCT((MONTH(Tableau6[Dates])=11)*Tableau6[Somme encaissés])</f>
        <v>0</v>
      </c>
      <c r="E11" s="28">
        <f>SUMPRODUCT((MONTH(Tableau2[Dates])=11)*(Tableau2[Somme Location raquettes]))+SUMPRODUCT((MONTH(Tableau6[Dates])=11)*(Tableau6[Somme Location de raquette]))</f>
        <v>0</v>
      </c>
      <c r="F11" s="28">
        <f t="shared" si="0"/>
        <v>0</v>
      </c>
    </row>
    <row r="12" spans="2:9">
      <c r="B12" s="19">
        <v>43800</v>
      </c>
      <c r="C12" s="28">
        <f>SUMPRODUCT((MONTH(Tableau2[Dates])=12)*Tableau2[Somme Location])</f>
        <v>0</v>
      </c>
      <c r="D12" s="28">
        <f>SUMPRODUCT((MONTH(Tableau6[Dates])=12)*Tableau6[Somme encaissés])</f>
        <v>0</v>
      </c>
      <c r="E12" s="28">
        <f>SUMPRODUCT((MONTH(Tableau2[Dates])=12)*(Tableau2[Somme Location raquettes]))+SUMPRODUCT((MONTH(Tableau6[Dates])=12)*(Tableau6[Somme Location de raquette]))</f>
        <v>0</v>
      </c>
      <c r="F12" s="28">
        <f t="shared" si="0"/>
        <v>0</v>
      </c>
    </row>
    <row r="13" spans="2:9">
      <c r="B13" s="32"/>
      <c r="C13" s="33">
        <f>SUBTOTAL(109,[Location à l''unité])</f>
        <v>0</v>
      </c>
      <c r="D13" s="33">
        <f>SUBTOTAL(109,[Location carte &amp; entreprise])</f>
        <v>0</v>
      </c>
      <c r="E13" s="33">
        <f>SUBTOTAL(109,[Location Raquette])</f>
        <v>0</v>
      </c>
      <c r="F13" s="33">
        <f>SUBTOTAL(109,[Total])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Enregistrement</vt:lpstr>
      <vt:lpstr>Listes locations unité</vt:lpstr>
      <vt:lpstr>Listes Locations Cartes</vt:lpstr>
      <vt:lpstr>Listes déroulantes Noms Unité</vt:lpstr>
      <vt:lpstr>Listes déroulantes Noms Carte</vt:lpstr>
      <vt:lpstr>Les Listes</vt:lpstr>
      <vt:lpstr>Recettes padel</vt:lpstr>
      <vt:lpstr>Dates</vt:lpstr>
      <vt:lpstr>heuresfacturées</vt:lpstr>
      <vt:lpstr>L_carte</vt:lpstr>
      <vt:lpstr>l_joueurs</vt:lpstr>
      <vt:lpstr>P_carte</vt:lpstr>
      <vt:lpstr>P_joueurs</vt:lpstr>
      <vt:lpstr>typedelocation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ESTRADE</dc:creator>
  <cp:lastModifiedBy>Portable ESTRADE</cp:lastModifiedBy>
  <dcterms:created xsi:type="dcterms:W3CDTF">2019-05-04T06:28:56Z</dcterms:created>
  <dcterms:modified xsi:type="dcterms:W3CDTF">2019-05-11T05:44:37Z</dcterms:modified>
</cp:coreProperties>
</file>