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285" windowWidth="11715" windowHeight="4935"/>
  </bookViews>
  <sheets>
    <sheet name="Agen " sheetId="15" r:id="rId1"/>
    <sheet name="Bayonne" sheetId="2" r:id="rId2"/>
    <sheet name="Bordeaux" sheetId="3" r:id="rId3"/>
    <sheet name="Brive" sheetId="4" r:id="rId4"/>
    <sheet name="Castres" sheetId="5" r:id="rId5"/>
    <sheet name="Clermont" sheetId="6" r:id="rId6"/>
    <sheet name="La Rochelle" sheetId="7" r:id="rId7"/>
    <sheet name="Lyon " sheetId="8" r:id="rId8"/>
    <sheet name="Montpellier" sheetId="9" r:id="rId9"/>
    <sheet name="Paris" sheetId="10" r:id="rId10"/>
    <sheet name="Pau" sheetId="11" r:id="rId11"/>
    <sheet name="Racing 92" sheetId="12" r:id="rId12"/>
    <sheet name="toulon" sheetId="13" r:id="rId13"/>
    <sheet name="toulouse" sheetId="14" r:id="rId14"/>
    <sheet name="resulta " sheetId="16" r:id="rId15"/>
    <sheet name="resulta 2019 " sheetId="17" r:id="rId16"/>
    <sheet name="Feuil1" sheetId="18" r:id="rId17"/>
  </sheets>
  <definedNames>
    <definedName name="journee">'Agen '!$O$5:$P$30</definedName>
    <definedName name="journee1">'resulta '!$B$3:$E$9</definedName>
    <definedName name="journee10">'resulta '!$B$75:$E$81</definedName>
    <definedName name="journee11">'resulta '!$B$83:$E$89</definedName>
    <definedName name="journee12">'resulta '!$B$91:$E$97</definedName>
    <definedName name="journee13">'resulta '!$B$99:$E$105</definedName>
    <definedName name="journee14">'resulta '!$H$3:$K$9</definedName>
    <definedName name="journee15">'resulta '!$H$11:$K$17</definedName>
    <definedName name="journee16">'resulta '!$H$19:$K$25</definedName>
    <definedName name="journee17">'resulta '!$H$27:$K$33</definedName>
    <definedName name="journee18">'resulta '!$H$35:$K$41</definedName>
    <definedName name="journee19">'resulta '!$H$43:$K$49</definedName>
    <definedName name="journee2">'resulta '!$B$11:$E$17</definedName>
    <definedName name="journee20">'resulta '!$H$51:$K$57</definedName>
    <definedName name="journee21">'resulta '!$H$59:$K$65</definedName>
    <definedName name="journee22">'resulta '!$H$67:$K$73</definedName>
    <definedName name="journee23">'resulta '!$H$75:$K$81</definedName>
    <definedName name="journee24">'resulta '!$H$83:$K$89</definedName>
    <definedName name="journee25">'resulta '!$H$83:$K$89</definedName>
    <definedName name="journee26">'resulta '!$H$99:$K$105</definedName>
    <definedName name="journee3">'resulta '!$B$19:$E$25</definedName>
    <definedName name="journee4">'resulta '!$B$27:$E$33</definedName>
    <definedName name="journee5">'resulta '!$B$35:$E$41</definedName>
    <definedName name="journee6">'resulta '!$B$43:$E$49</definedName>
    <definedName name="journee7">'resulta '!$B$51:$E$57</definedName>
    <definedName name="journee8">'resulta '!$B$59:$E$65</definedName>
    <definedName name="journee9">'resulta '!$B$67:$E$73</definedName>
  </definedNames>
  <calcPr calcId="145621"/>
</workbook>
</file>

<file path=xl/calcChain.xml><?xml version="1.0" encoding="utf-8"?>
<calcChain xmlns="http://schemas.openxmlformats.org/spreadsheetml/2006/main">
  <c r="M14" i="16" l="1"/>
  <c r="M13" i="16"/>
  <c r="M12" i="16"/>
  <c r="M11" i="16"/>
  <c r="M10" i="16"/>
  <c r="M9" i="16"/>
  <c r="M8" i="16"/>
  <c r="M7" i="16"/>
  <c r="M6" i="16"/>
  <c r="M5" i="16"/>
  <c r="M4" i="16"/>
  <c r="M3" i="16"/>
  <c r="M2" i="16"/>
  <c r="M1" i="16"/>
  <c r="D8" i="15"/>
  <c r="C8" i="15"/>
  <c r="E67" i="16" l="1"/>
  <c r="B21" i="16"/>
  <c r="E75" i="16"/>
  <c r="B35" i="16"/>
  <c r="E43" i="16"/>
  <c r="E27" i="16"/>
  <c r="E49" i="16"/>
  <c r="E35" i="16"/>
  <c r="B47" i="16"/>
  <c r="B71" i="16"/>
  <c r="B51" i="16"/>
  <c r="B60" i="16"/>
  <c r="B5" i="16"/>
  <c r="B20" i="16"/>
  <c r="B89" i="16"/>
  <c r="E5" i="16"/>
  <c r="B46" i="16"/>
  <c r="B84" i="16"/>
  <c r="B9" i="16"/>
  <c r="B99" i="16"/>
  <c r="B39" i="16"/>
  <c r="B70" i="16"/>
  <c r="B94" i="16"/>
  <c r="B14" i="16"/>
  <c r="E8" i="16"/>
  <c r="B29" i="16"/>
  <c r="B53" i="16"/>
  <c r="B81" i="16"/>
  <c r="B105" i="16"/>
  <c r="B17" i="16"/>
  <c r="B59" i="16"/>
  <c r="B25" i="16"/>
  <c r="B41" i="16"/>
  <c r="B56" i="16"/>
  <c r="B63" i="16"/>
  <c r="B88" i="16"/>
  <c r="B103" i="16"/>
  <c r="B8" i="16"/>
  <c r="B13" i="16"/>
  <c r="B91" i="16"/>
  <c r="B3" i="16"/>
  <c r="B33" i="16"/>
  <c r="B36" i="16"/>
  <c r="B55" i="16"/>
  <c r="B65" i="16"/>
  <c r="B77" i="16"/>
  <c r="B97" i="16"/>
  <c r="B101" i="16"/>
  <c r="B4" i="16"/>
  <c r="B19" i="16"/>
  <c r="B83" i="16"/>
  <c r="E7" i="16"/>
  <c r="B24" i="16"/>
  <c r="B30" i="16"/>
  <c r="B37" i="16"/>
  <c r="B45" i="16"/>
  <c r="B73" i="16"/>
  <c r="B64" i="16"/>
  <c r="B79" i="16"/>
  <c r="B85" i="16"/>
  <c r="B93" i="16"/>
  <c r="B100" i="16"/>
  <c r="B7" i="16"/>
  <c r="B15" i="16"/>
  <c r="B27" i="16"/>
  <c r="B67" i="16"/>
  <c r="E9" i="16"/>
  <c r="E4" i="16"/>
  <c r="B23" i="16"/>
  <c r="B31" i="16"/>
  <c r="B40" i="16"/>
  <c r="B49" i="16"/>
  <c r="B57" i="16"/>
  <c r="B52" i="16"/>
  <c r="B69" i="16"/>
  <c r="B61" i="16"/>
  <c r="B78" i="16"/>
  <c r="B87" i="16"/>
  <c r="B95" i="16"/>
  <c r="B104" i="16"/>
  <c r="E11" i="16"/>
  <c r="E59" i="16"/>
  <c r="E99" i="16"/>
  <c r="E13" i="16"/>
  <c r="E21" i="16"/>
  <c r="E30" i="16"/>
  <c r="E39" i="16"/>
  <c r="E45" i="16"/>
  <c r="E17" i="16"/>
  <c r="E25" i="16"/>
  <c r="E20" i="16"/>
  <c r="E29" i="16"/>
  <c r="E37" i="16"/>
  <c r="E55" i="16"/>
  <c r="E15" i="16"/>
  <c r="E24" i="16"/>
  <c r="E33" i="16"/>
  <c r="E41" i="16"/>
  <c r="E36" i="16"/>
  <c r="E100" i="16"/>
  <c r="E91" i="16"/>
  <c r="E14" i="16"/>
  <c r="E23" i="16"/>
  <c r="E31" i="16"/>
  <c r="E40" i="16"/>
  <c r="E65" i="16"/>
  <c r="E61" i="16"/>
  <c r="E71" i="16"/>
  <c r="E81" i="16"/>
  <c r="E77" i="16"/>
  <c r="E87" i="16"/>
  <c r="E97" i="16"/>
  <c r="E93" i="16"/>
  <c r="E103" i="16"/>
  <c r="B6" i="16"/>
  <c r="B16" i="16"/>
  <c r="B12" i="16"/>
  <c r="B43" i="16"/>
  <c r="B75" i="16"/>
  <c r="E3" i="16"/>
  <c r="E6" i="16"/>
  <c r="B11" i="16"/>
  <c r="B22" i="16"/>
  <c r="B32" i="16"/>
  <c r="B28" i="16"/>
  <c r="B38" i="16"/>
  <c r="B48" i="16"/>
  <c r="B44" i="16"/>
  <c r="B54" i="16"/>
  <c r="B72" i="16"/>
  <c r="B68" i="16"/>
  <c r="B62" i="16"/>
  <c r="B80" i="16"/>
  <c r="B76" i="16"/>
  <c r="B86" i="16"/>
  <c r="B96" i="16"/>
  <c r="B92" i="16"/>
  <c r="B102" i="16"/>
  <c r="E19" i="16"/>
  <c r="E51" i="16"/>
  <c r="E83" i="16"/>
  <c r="E16" i="16"/>
  <c r="E12" i="16"/>
  <c r="E22" i="16"/>
  <c r="E32" i="16"/>
  <c r="E28" i="16"/>
  <c r="E38" i="16"/>
  <c r="E48" i="16"/>
  <c r="E44" i="16"/>
  <c r="E54" i="16"/>
  <c r="E64" i="16"/>
  <c r="E60" i="16"/>
  <c r="E70" i="16"/>
  <c r="E80" i="16"/>
  <c r="E76" i="16"/>
  <c r="E86" i="16"/>
  <c r="E96" i="16"/>
  <c r="E92" i="16"/>
  <c r="E102" i="16"/>
  <c r="E47" i="16"/>
  <c r="E57" i="16"/>
  <c r="E53" i="16"/>
  <c r="E63" i="16"/>
  <c r="E73" i="16"/>
  <c r="E69" i="16"/>
  <c r="E79" i="16"/>
  <c r="E89" i="16"/>
  <c r="E85" i="16"/>
  <c r="E95" i="16"/>
  <c r="E105" i="16"/>
  <c r="E101" i="16"/>
  <c r="E46" i="16"/>
  <c r="E56" i="16"/>
  <c r="E52" i="16"/>
  <c r="E62" i="16"/>
  <c r="E72" i="16"/>
  <c r="E68" i="16"/>
  <c r="E78" i="16"/>
  <c r="E88" i="16"/>
  <c r="E84" i="16"/>
  <c r="E94" i="16"/>
  <c r="E104" i="16"/>
  <c r="K50" i="14" l="1"/>
  <c r="L50" i="14" s="1"/>
  <c r="I50" i="14"/>
  <c r="F50" i="14"/>
  <c r="I49" i="14"/>
  <c r="F49" i="14"/>
  <c r="K49" i="14" s="1"/>
  <c r="L49" i="14" s="1"/>
  <c r="I48" i="14"/>
  <c r="F48" i="14"/>
  <c r="K48" i="14" s="1"/>
  <c r="L48" i="14" s="1"/>
  <c r="I47" i="14"/>
  <c r="K47" i="14" s="1"/>
  <c r="L47" i="14" s="1"/>
  <c r="F47" i="14"/>
  <c r="K46" i="14"/>
  <c r="L46" i="14" s="1"/>
  <c r="I46" i="14"/>
  <c r="F46" i="14"/>
  <c r="I45" i="14"/>
  <c r="F45" i="14"/>
  <c r="K45" i="14" s="1"/>
  <c r="L45" i="14" s="1"/>
  <c r="I44" i="14"/>
  <c r="F44" i="14"/>
  <c r="K44" i="14" s="1"/>
  <c r="L44" i="14" s="1"/>
  <c r="I43" i="14"/>
  <c r="K43" i="14" s="1"/>
  <c r="L43" i="14" s="1"/>
  <c r="F43" i="14"/>
  <c r="K42" i="14"/>
  <c r="L42" i="14" s="1"/>
  <c r="I42" i="14"/>
  <c r="F42" i="14"/>
  <c r="I41" i="14"/>
  <c r="F41" i="14"/>
  <c r="K41" i="14" s="1"/>
  <c r="L41" i="14" s="1"/>
  <c r="I40" i="14"/>
  <c r="F40" i="14"/>
  <c r="K40" i="14" s="1"/>
  <c r="I39" i="14"/>
  <c r="F39" i="14"/>
  <c r="K38" i="14"/>
  <c r="I38" i="14"/>
  <c r="F38" i="14"/>
  <c r="I50" i="13"/>
  <c r="F50" i="13"/>
  <c r="I49" i="13"/>
  <c r="F49" i="13"/>
  <c r="I48" i="13"/>
  <c r="F48" i="13"/>
  <c r="I47" i="13"/>
  <c r="F47" i="13"/>
  <c r="I46" i="13"/>
  <c r="F46" i="13"/>
  <c r="I45" i="13"/>
  <c r="F45" i="13"/>
  <c r="I44" i="13"/>
  <c r="F44" i="13"/>
  <c r="I43" i="13"/>
  <c r="F43" i="13"/>
  <c r="I42" i="13"/>
  <c r="F42" i="13"/>
  <c r="I41" i="13"/>
  <c r="F41" i="13"/>
  <c r="I40" i="13"/>
  <c r="F40" i="13"/>
  <c r="I39" i="13"/>
  <c r="F39" i="13"/>
  <c r="I38" i="13"/>
  <c r="F38" i="13"/>
  <c r="I50" i="12"/>
  <c r="K50" i="12" s="1"/>
  <c r="F50" i="12"/>
  <c r="I49" i="12"/>
  <c r="F49" i="12"/>
  <c r="K49" i="12" s="1"/>
  <c r="I48" i="12"/>
  <c r="F48" i="12"/>
  <c r="K48" i="12" s="1"/>
  <c r="K47" i="12"/>
  <c r="I47" i="12"/>
  <c r="F47" i="12"/>
  <c r="K46" i="12"/>
  <c r="I46" i="12"/>
  <c r="F46" i="12"/>
  <c r="I45" i="12"/>
  <c r="F45" i="12"/>
  <c r="K45" i="12" s="1"/>
  <c r="I44" i="12"/>
  <c r="F44" i="12"/>
  <c r="K44" i="12" s="1"/>
  <c r="K43" i="12"/>
  <c r="I43" i="12"/>
  <c r="F43" i="12"/>
  <c r="K42" i="12"/>
  <c r="I42" i="12"/>
  <c r="F42" i="12"/>
  <c r="I41" i="12"/>
  <c r="F41" i="12"/>
  <c r="K41" i="12" s="1"/>
  <c r="I40" i="12"/>
  <c r="F40" i="12"/>
  <c r="K40" i="12" s="1"/>
  <c r="K39" i="12"/>
  <c r="I39" i="12"/>
  <c r="F39" i="12"/>
  <c r="K38" i="12"/>
  <c r="I38" i="12"/>
  <c r="F38" i="12"/>
  <c r="M4" i="12" a="1"/>
  <c r="M4" i="12" s="1"/>
  <c r="M5" i="12" s="1"/>
  <c r="L4" i="12" a="1"/>
  <c r="L4" i="12" s="1"/>
  <c r="L5" i="12" s="1"/>
  <c r="I50" i="11"/>
  <c r="F50" i="11"/>
  <c r="I49" i="11"/>
  <c r="F49" i="11"/>
  <c r="I48" i="11"/>
  <c r="F48" i="11"/>
  <c r="I47" i="11"/>
  <c r="F47" i="11"/>
  <c r="I46" i="11"/>
  <c r="F46" i="11"/>
  <c r="I45" i="11"/>
  <c r="F45" i="11"/>
  <c r="I44" i="11"/>
  <c r="F44" i="11"/>
  <c r="I43" i="11"/>
  <c r="F43" i="11"/>
  <c r="I42" i="11"/>
  <c r="F42" i="11"/>
  <c r="I41" i="11"/>
  <c r="F41" i="11"/>
  <c r="I40" i="11"/>
  <c r="F40" i="11"/>
  <c r="I39" i="11"/>
  <c r="F39" i="11"/>
  <c r="I38" i="11"/>
  <c r="F38" i="11"/>
  <c r="M4" i="14" a="1"/>
  <c r="M4" i="14" s="1"/>
  <c r="M5" i="14" s="1"/>
  <c r="L4" i="14" a="1"/>
  <c r="L4" i="14" s="1"/>
  <c r="L5" i="14" s="1"/>
  <c r="M4" i="13" a="1"/>
  <c r="M4" i="13" s="1"/>
  <c r="M5" i="13" s="1"/>
  <c r="L4" i="13" a="1"/>
  <c r="L4" i="13" s="1"/>
  <c r="L5" i="13" s="1"/>
  <c r="M4" i="11" a="1"/>
  <c r="M4" i="11" s="1"/>
  <c r="M5" i="11" s="1"/>
  <c r="L4" i="11" a="1"/>
  <c r="L4" i="11" s="1"/>
  <c r="L5" i="11" s="1"/>
  <c r="M4" i="10" a="1"/>
  <c r="M4" i="10" s="1"/>
  <c r="M5" i="10" s="1"/>
  <c r="L4" i="10" a="1"/>
  <c r="L4" i="10" s="1"/>
  <c r="L5" i="10" s="1"/>
  <c r="I50" i="10"/>
  <c r="F50" i="10"/>
  <c r="I49" i="10"/>
  <c r="F49" i="10"/>
  <c r="I48" i="10"/>
  <c r="F48" i="10"/>
  <c r="I47" i="10"/>
  <c r="F47" i="10"/>
  <c r="I46" i="10"/>
  <c r="F46" i="10"/>
  <c r="I45" i="10"/>
  <c r="F45" i="10"/>
  <c r="I44" i="10"/>
  <c r="F44" i="10"/>
  <c r="I43" i="10"/>
  <c r="F43" i="10"/>
  <c r="I42" i="10"/>
  <c r="F42" i="10"/>
  <c r="I41" i="10"/>
  <c r="F41" i="10"/>
  <c r="I40" i="10"/>
  <c r="F40" i="10"/>
  <c r="I39" i="10"/>
  <c r="F39" i="10"/>
  <c r="I38" i="10"/>
  <c r="F38" i="10"/>
  <c r="L40" i="14" l="1"/>
  <c r="L39" i="14"/>
  <c r="L38" i="14"/>
  <c r="K39" i="14"/>
  <c r="L45" i="12"/>
  <c r="L40" i="12"/>
  <c r="L44" i="12"/>
  <c r="L48" i="12"/>
  <c r="L39" i="12"/>
  <c r="L43" i="12"/>
  <c r="L47" i="12"/>
  <c r="L41" i="12"/>
  <c r="L38" i="12"/>
  <c r="L42" i="12"/>
  <c r="L46" i="12"/>
  <c r="L49" i="12"/>
  <c r="K47" i="13"/>
  <c r="L47" i="13" s="1"/>
  <c r="K38" i="13"/>
  <c r="L38" i="13" s="1"/>
  <c r="K39" i="13"/>
  <c r="L39" i="13" s="1"/>
  <c r="K40" i="13"/>
  <c r="L40" i="13" s="1"/>
  <c r="K41" i="13"/>
  <c r="L41" i="13" s="1"/>
  <c r="K42" i="13"/>
  <c r="L42" i="13" s="1"/>
  <c r="K43" i="13"/>
  <c r="L43" i="13" s="1"/>
  <c r="K44" i="13"/>
  <c r="L44" i="13" s="1"/>
  <c r="K45" i="13"/>
  <c r="L45" i="13" s="1"/>
  <c r="K46" i="13"/>
  <c r="L46" i="13" s="1"/>
  <c r="K48" i="13"/>
  <c r="L48" i="13" s="1"/>
  <c r="K49" i="13"/>
  <c r="L49" i="13" s="1"/>
  <c r="K50" i="13"/>
  <c r="L50" i="13" s="1"/>
  <c r="L50" i="12"/>
  <c r="L49" i="11"/>
  <c r="L38" i="11"/>
  <c r="K38" i="11"/>
  <c r="K39" i="11"/>
  <c r="L39" i="11" s="1"/>
  <c r="K40" i="11"/>
  <c r="L40" i="11" s="1"/>
  <c r="K41" i="11"/>
  <c r="L41" i="11" s="1"/>
  <c r="K42" i="11"/>
  <c r="L42" i="11" s="1"/>
  <c r="K43" i="11"/>
  <c r="L43" i="11" s="1"/>
  <c r="K44" i="11"/>
  <c r="L44" i="11" s="1"/>
  <c r="K45" i="11"/>
  <c r="L45" i="11" s="1"/>
  <c r="K46" i="11"/>
  <c r="L46" i="11" s="1"/>
  <c r="K47" i="11"/>
  <c r="L47" i="11" s="1"/>
  <c r="K48" i="11"/>
  <c r="L48" i="11" s="1"/>
  <c r="K49" i="11"/>
  <c r="K50" i="11"/>
  <c r="L50" i="11" s="1"/>
  <c r="K38" i="10"/>
  <c r="L38" i="10" s="1"/>
  <c r="K39" i="10"/>
  <c r="L39" i="10" s="1"/>
  <c r="K40" i="10"/>
  <c r="L40" i="10" s="1"/>
  <c r="K41" i="10"/>
  <c r="L41" i="10" s="1"/>
  <c r="K42" i="10"/>
  <c r="L42" i="10" s="1"/>
  <c r="K43" i="10"/>
  <c r="L43" i="10" s="1"/>
  <c r="K44" i="10"/>
  <c r="L44" i="10" s="1"/>
  <c r="K45" i="10"/>
  <c r="L45" i="10" s="1"/>
  <c r="K46" i="10"/>
  <c r="L46" i="10" s="1"/>
  <c r="K47" i="10"/>
  <c r="L47" i="10" s="1"/>
  <c r="K48" i="10"/>
  <c r="L48" i="10" s="1"/>
  <c r="K49" i="10"/>
  <c r="L49" i="10" s="1"/>
  <c r="K50" i="10"/>
  <c r="L50" i="10" s="1"/>
  <c r="C16" i="14"/>
  <c r="D11" i="14"/>
  <c r="D32" i="14"/>
  <c r="C26" i="13"/>
  <c r="D19" i="13"/>
  <c r="C13" i="13"/>
  <c r="C34" i="12"/>
  <c r="C24" i="14"/>
  <c r="D17" i="14"/>
  <c r="C11" i="14"/>
  <c r="C32" i="13"/>
  <c r="D27" i="13"/>
  <c r="C30" i="14"/>
  <c r="D25" i="14"/>
  <c r="C17" i="14"/>
  <c r="D10" i="14"/>
  <c r="D33" i="13"/>
  <c r="C27" i="13"/>
  <c r="D18" i="13"/>
  <c r="C12" i="12"/>
  <c r="D31" i="14"/>
  <c r="C25" i="14"/>
  <c r="D16" i="14"/>
  <c r="C10" i="13"/>
  <c r="C33" i="13"/>
  <c r="D26" i="13"/>
  <c r="C18" i="12"/>
  <c r="D13" i="12"/>
  <c r="D34" i="12"/>
  <c r="C28" i="11"/>
  <c r="D23" i="11"/>
  <c r="C15" i="11"/>
  <c r="D8" i="11"/>
  <c r="D31" i="10"/>
  <c r="C25" i="10"/>
  <c r="D16" i="10"/>
  <c r="C10" i="9"/>
  <c r="C33" i="9"/>
  <c r="D26" i="9"/>
  <c r="C18" i="8"/>
  <c r="D13" i="8"/>
  <c r="D34" i="8"/>
  <c r="D28" i="7"/>
  <c r="D23" i="7"/>
  <c r="D14" i="7"/>
  <c r="D9" i="7"/>
  <c r="D30" i="6"/>
  <c r="C11" i="6"/>
  <c r="C20" i="6"/>
  <c r="D34" i="5"/>
  <c r="C17" i="5"/>
  <c r="D12" i="13"/>
  <c r="D9" i="10"/>
  <c r="D28" i="9"/>
  <c r="D30" i="7"/>
  <c r="D12" i="6"/>
  <c r="D17" i="5"/>
  <c r="C17" i="4"/>
  <c r="D20" i="3"/>
  <c r="D10" i="2"/>
  <c r="D8" i="3"/>
  <c r="D27" i="15"/>
  <c r="D32" i="3"/>
  <c r="D26" i="2"/>
  <c r="C8" i="3"/>
  <c r="D16" i="15"/>
  <c r="C11" i="15"/>
  <c r="D35" i="12"/>
  <c r="C17" i="12"/>
  <c r="C26" i="11"/>
  <c r="D9" i="11"/>
  <c r="D18" i="11"/>
  <c r="D29" i="10"/>
  <c r="C11" i="10"/>
  <c r="C20" i="9"/>
  <c r="C31" i="9"/>
  <c r="D12" i="9"/>
  <c r="D25" i="8"/>
  <c r="D32" i="8"/>
  <c r="C30" i="7"/>
  <c r="C11" i="7"/>
  <c r="D25" i="6"/>
  <c r="C31" i="6"/>
  <c r="C10" i="6"/>
  <c r="C25" i="5"/>
  <c r="D19" i="5"/>
  <c r="C27" i="4"/>
  <c r="C12" i="4"/>
  <c r="D27" i="2"/>
  <c r="C8" i="5"/>
  <c r="D23" i="3"/>
  <c r="C24" i="12"/>
  <c r="C27" i="12"/>
  <c r="C34" i="11"/>
  <c r="D17" i="11"/>
  <c r="D28" i="11"/>
  <c r="C8" i="10"/>
  <c r="C19" i="10"/>
  <c r="C30" i="9"/>
  <c r="D11" i="9"/>
  <c r="D20" i="9"/>
  <c r="D33" i="8"/>
  <c r="C13" i="8"/>
  <c r="D24" i="7"/>
  <c r="C8" i="14"/>
  <c r="C31" i="14"/>
  <c r="D24" i="14"/>
  <c r="C16" i="13"/>
  <c r="D11" i="13"/>
  <c r="D32" i="13"/>
  <c r="C26" i="12"/>
  <c r="C14" i="14"/>
  <c r="D9" i="14"/>
  <c r="D30" i="14"/>
  <c r="C24" i="13"/>
  <c r="D17" i="13"/>
  <c r="C20" i="14"/>
  <c r="D15" i="14"/>
  <c r="C9" i="14"/>
  <c r="C30" i="13"/>
  <c r="D25" i="13"/>
  <c r="C17" i="13"/>
  <c r="D10" i="13"/>
  <c r="C28" i="14"/>
  <c r="D23" i="14"/>
  <c r="C15" i="14"/>
  <c r="D8" i="14"/>
  <c r="D31" i="13"/>
  <c r="C25" i="13"/>
  <c r="D16" i="13"/>
  <c r="C10" i="12"/>
  <c r="C33" i="12"/>
  <c r="D26" i="12"/>
  <c r="C18" i="11"/>
  <c r="D13" i="11"/>
  <c r="D34" i="11"/>
  <c r="C28" i="10"/>
  <c r="D23" i="10"/>
  <c r="C15" i="10"/>
  <c r="D8" i="10"/>
  <c r="D31" i="9"/>
  <c r="C25" i="9"/>
  <c r="D16" i="9"/>
  <c r="C10" i="8"/>
  <c r="C33" i="8"/>
  <c r="D26" i="8"/>
  <c r="C34" i="7"/>
  <c r="C29" i="7"/>
  <c r="C20" i="7"/>
  <c r="D31" i="6"/>
  <c r="C27" i="6"/>
  <c r="C19" i="6"/>
  <c r="D31" i="5"/>
  <c r="C31" i="5"/>
  <c r="D15" i="5"/>
  <c r="C30" i="11"/>
  <c r="D30" i="10"/>
  <c r="C20" i="8"/>
  <c r="D25" i="7"/>
  <c r="D19" i="6"/>
  <c r="C24" i="4"/>
  <c r="C18" i="4"/>
  <c r="C14" i="3"/>
  <c r="D9" i="2"/>
  <c r="C32" i="15"/>
  <c r="D10" i="15"/>
  <c r="C19" i="3"/>
  <c r="D12" i="2"/>
  <c r="C26" i="15"/>
  <c r="C33" i="15"/>
  <c r="D23" i="15"/>
  <c r="D25" i="12"/>
  <c r="D32" i="12"/>
  <c r="C14" i="11"/>
  <c r="C27" i="11"/>
  <c r="C34" i="10"/>
  <c r="D17" i="10"/>
  <c r="D28" i="10"/>
  <c r="C8" i="9"/>
  <c r="C19" i="9"/>
  <c r="C30" i="8"/>
  <c r="D11" i="8"/>
  <c r="D20" i="8"/>
  <c r="D33" i="7"/>
  <c r="D12" i="7"/>
  <c r="D35" i="6"/>
  <c r="D14" i="6"/>
  <c r="D25" i="5"/>
  <c r="C35" i="5"/>
  <c r="C18" i="5"/>
  <c r="C35" i="4"/>
  <c r="C34" i="14"/>
  <c r="D29" i="14"/>
  <c r="C23" i="14"/>
  <c r="D14" i="14"/>
  <c r="C8" i="13"/>
  <c r="C31" i="13"/>
  <c r="D24" i="13"/>
  <c r="C16" i="12"/>
  <c r="D35" i="14"/>
  <c r="C29" i="14"/>
  <c r="D20" i="14"/>
  <c r="C14" i="13"/>
  <c r="D9" i="13"/>
  <c r="C12" i="14"/>
  <c r="C35" i="14"/>
  <c r="D28" i="14"/>
  <c r="C20" i="13"/>
  <c r="D15" i="13"/>
  <c r="C9" i="13"/>
  <c r="C30" i="12"/>
  <c r="C18" i="14"/>
  <c r="D13" i="14"/>
  <c r="D34" i="14"/>
  <c r="C28" i="13"/>
  <c r="D23" i="13"/>
  <c r="C15" i="13"/>
  <c r="D8" i="13"/>
  <c r="D31" i="12"/>
  <c r="C25" i="12"/>
  <c r="D16" i="12"/>
  <c r="C10" i="11"/>
  <c r="C33" i="11"/>
  <c r="D26" i="11"/>
  <c r="C18" i="10"/>
  <c r="D13" i="10"/>
  <c r="D34" i="10"/>
  <c r="C28" i="9"/>
  <c r="D23" i="9"/>
  <c r="C15" i="9"/>
  <c r="D8" i="9"/>
  <c r="D31" i="8"/>
  <c r="C25" i="8"/>
  <c r="D16" i="8"/>
  <c r="C26" i="7"/>
  <c r="C17" i="7"/>
  <c r="C12" i="7"/>
  <c r="C26" i="6"/>
  <c r="C35" i="6"/>
  <c r="D15" i="6"/>
  <c r="C28" i="5"/>
  <c r="D12" i="5"/>
  <c r="C12" i="5"/>
  <c r="D32" i="11"/>
  <c r="C24" i="9"/>
  <c r="C31" i="8"/>
  <c r="C18" i="7"/>
  <c r="D33" i="5"/>
  <c r="C25" i="4"/>
  <c r="C26" i="3"/>
  <c r="D33" i="2"/>
  <c r="D17" i="2"/>
  <c r="C35" i="15"/>
  <c r="C34" i="4"/>
  <c r="D17" i="3"/>
  <c r="C15" i="2"/>
  <c r="C25" i="15"/>
  <c r="D8" i="2"/>
  <c r="C11" i="13"/>
  <c r="D11" i="12"/>
  <c r="D20" i="12"/>
  <c r="D33" i="11"/>
  <c r="C13" i="11"/>
  <c r="C24" i="10"/>
  <c r="C35" i="10"/>
  <c r="D14" i="10"/>
  <c r="D27" i="9"/>
  <c r="C9" i="9"/>
  <c r="C16" i="8"/>
  <c r="C29" i="8"/>
  <c r="D10" i="8"/>
  <c r="C35" i="7"/>
  <c r="C16" i="7"/>
  <c r="C32" i="6"/>
  <c r="C13" i="6"/>
  <c r="D35" i="5"/>
  <c r="D18" i="5"/>
  <c r="C26" i="4"/>
  <c r="D16" i="4"/>
  <c r="C31" i="3"/>
  <c r="D20" i="2"/>
  <c r="C19" i="15"/>
  <c r="C18" i="15"/>
  <c r="D19" i="12"/>
  <c r="D30" i="12"/>
  <c r="C12" i="11"/>
  <c r="C23" i="11"/>
  <c r="C32" i="10"/>
  <c r="D15" i="10"/>
  <c r="D24" i="10"/>
  <c r="D35" i="9"/>
  <c r="C17" i="9"/>
  <c r="C26" i="8"/>
  <c r="D9" i="8"/>
  <c r="D18" i="8"/>
  <c r="D29" i="7"/>
  <c r="D10" i="7"/>
  <c r="C24" i="6"/>
  <c r="D18" i="6"/>
  <c r="D27" i="5"/>
  <c r="D10" i="5"/>
  <c r="D25" i="4"/>
  <c r="D32" i="4"/>
  <c r="C13" i="4"/>
  <c r="D27" i="3"/>
  <c r="D34" i="3"/>
  <c r="D11" i="3"/>
  <c r="C24" i="2"/>
  <c r="C33" i="2"/>
  <c r="D13" i="2"/>
  <c r="D26" i="15"/>
  <c r="C14" i="12"/>
  <c r="C23" i="12"/>
  <c r="C32" i="11"/>
  <c r="D15" i="11"/>
  <c r="D24" i="11"/>
  <c r="D35" i="10"/>
  <c r="C17" i="10"/>
  <c r="C26" i="14"/>
  <c r="D19" i="14"/>
  <c r="C13" i="14"/>
  <c r="C34" i="13"/>
  <c r="D29" i="13"/>
  <c r="C23" i="13"/>
  <c r="D14" i="13"/>
  <c r="C32" i="14"/>
  <c r="D27" i="14"/>
  <c r="C19" i="14"/>
  <c r="D12" i="14"/>
  <c r="D35" i="13"/>
  <c r="C29" i="13"/>
  <c r="D33" i="14"/>
  <c r="C27" i="14"/>
  <c r="D18" i="14"/>
  <c r="C12" i="13"/>
  <c r="C35" i="13"/>
  <c r="D28" i="13"/>
  <c r="C20" i="12"/>
  <c r="C10" i="14"/>
  <c r="C33" i="14"/>
  <c r="D26" i="14"/>
  <c r="C18" i="13"/>
  <c r="D13" i="13"/>
  <c r="D34" i="13"/>
  <c r="C28" i="12"/>
  <c r="D23" i="12"/>
  <c r="C15" i="12"/>
  <c r="D8" i="12"/>
  <c r="D31" i="11"/>
  <c r="C25" i="11"/>
  <c r="D16" i="11"/>
  <c r="C10" i="10"/>
  <c r="C33" i="10"/>
  <c r="D26" i="10"/>
  <c r="C18" i="9"/>
  <c r="D13" i="9"/>
  <c r="D34" i="9"/>
  <c r="C28" i="8"/>
  <c r="D23" i="8"/>
  <c r="C15" i="8"/>
  <c r="D8" i="8"/>
  <c r="D31" i="7"/>
  <c r="C9" i="7"/>
  <c r="D17" i="7"/>
  <c r="C34" i="6"/>
  <c r="D16" i="6"/>
  <c r="C12" i="6"/>
  <c r="D26" i="5"/>
  <c r="D20" i="5"/>
  <c r="C20" i="5"/>
  <c r="C26" i="10"/>
  <c r="D17" i="9"/>
  <c r="C9" i="8"/>
  <c r="D33" i="6"/>
  <c r="C33" i="5"/>
  <c r="D14" i="4"/>
  <c r="C29" i="3"/>
  <c r="D32" i="2"/>
  <c r="D23" i="4"/>
  <c r="D29" i="15"/>
  <c r="C20" i="4"/>
  <c r="D35" i="2"/>
  <c r="C23" i="4"/>
  <c r="D18" i="15"/>
  <c r="C20" i="15"/>
  <c r="C32" i="12"/>
  <c r="C29" i="12"/>
  <c r="D10" i="12"/>
  <c r="D19" i="11"/>
  <c r="D30" i="11"/>
  <c r="C12" i="10"/>
  <c r="C23" i="10"/>
  <c r="C32" i="9"/>
  <c r="D15" i="9"/>
  <c r="D24" i="9"/>
  <c r="D35" i="8"/>
  <c r="C17" i="8"/>
  <c r="D26" i="7"/>
  <c r="C23" i="7"/>
  <c r="D19" i="7"/>
  <c r="D32" i="6"/>
  <c r="D11" i="6"/>
  <c r="C34" i="5"/>
  <c r="C19" i="5"/>
  <c r="D30" i="4"/>
  <c r="C19" i="4"/>
  <c r="C11" i="3"/>
  <c r="D19" i="2"/>
  <c r="D28" i="15"/>
  <c r="D30" i="13"/>
  <c r="D9" i="12"/>
  <c r="D18" i="12"/>
  <c r="D29" i="11"/>
  <c r="C11" i="11"/>
  <c r="C20" i="10"/>
  <c r="C31" i="10"/>
  <c r="D12" i="10"/>
  <c r="D25" i="9"/>
  <c r="D32" i="9"/>
  <c r="C14" i="8"/>
  <c r="C27" i="8"/>
  <c r="D34" i="7"/>
  <c r="C33" i="7"/>
  <c r="C14" i="7"/>
  <c r="D24" i="6"/>
  <c r="C15" i="6"/>
  <c r="C26" i="5"/>
  <c r="C9" i="5"/>
  <c r="D33" i="4"/>
  <c r="C29" i="4"/>
  <c r="D9" i="4"/>
  <c r="D35" i="3"/>
  <c r="C33" i="3"/>
  <c r="D19" i="3"/>
  <c r="C32" i="2"/>
  <c r="D14" i="2"/>
  <c r="C10" i="2"/>
  <c r="D25" i="15"/>
  <c r="D29" i="12"/>
  <c r="C11" i="12"/>
  <c r="C20" i="11"/>
  <c r="C31" i="11"/>
  <c r="D12" i="11"/>
  <c r="D25" i="10"/>
  <c r="D32" i="10"/>
  <c r="D17" i="8"/>
  <c r="C31" i="15"/>
  <c r="D19" i="10"/>
  <c r="D11" i="7"/>
  <c r="C9" i="4"/>
  <c r="C29" i="2"/>
  <c r="C12" i="15"/>
  <c r="C16" i="2"/>
  <c r="C16" i="15"/>
  <c r="D10" i="9"/>
  <c r="D16" i="3"/>
  <c r="C18" i="2"/>
  <c r="C30" i="10"/>
  <c r="D33" i="9"/>
  <c r="C24" i="8"/>
  <c r="D14" i="8"/>
  <c r="C28" i="6"/>
  <c r="D27" i="4"/>
  <c r="D29" i="3"/>
  <c r="C26" i="2"/>
  <c r="D15" i="2"/>
  <c r="C9" i="15"/>
  <c r="C19" i="13"/>
  <c r="D12" i="12"/>
  <c r="C12" i="9"/>
  <c r="D27" i="8"/>
  <c r="C30" i="6"/>
  <c r="D16" i="5"/>
  <c r="D13" i="4"/>
  <c r="D18" i="2"/>
  <c r="C28" i="15"/>
  <c r="C23" i="2"/>
  <c r="D28" i="4"/>
  <c r="D31" i="15"/>
  <c r="C31" i="2"/>
  <c r="C24" i="15"/>
  <c r="D34" i="2"/>
  <c r="D27" i="10"/>
  <c r="C19" i="7"/>
  <c r="D34" i="6"/>
  <c r="D28" i="5"/>
  <c r="D17" i="4"/>
  <c r="D17" i="12"/>
  <c r="C13" i="9"/>
  <c r="D8" i="7"/>
  <c r="D14" i="5"/>
  <c r="C27" i="3"/>
  <c r="C8" i="6"/>
  <c r="D10" i="11"/>
  <c r="D12" i="8"/>
  <c r="C32" i="4"/>
  <c r="D8" i="5"/>
  <c r="D33" i="3"/>
  <c r="C13" i="15"/>
  <c r="D12" i="3"/>
  <c r="D24" i="3"/>
  <c r="D15" i="15"/>
  <c r="D19" i="15"/>
  <c r="C24" i="11"/>
  <c r="C9" i="10"/>
  <c r="D19" i="8"/>
  <c r="D20" i="7"/>
  <c r="C33" i="6"/>
  <c r="C27" i="5"/>
  <c r="D24" i="4"/>
  <c r="C14" i="4"/>
  <c r="C13" i="3"/>
  <c r="C25" i="2"/>
  <c r="D8" i="6"/>
  <c r="C35" i="12"/>
  <c r="D27" i="11"/>
  <c r="C16" i="10"/>
  <c r="D10" i="10"/>
  <c r="D19" i="9"/>
  <c r="D30" i="9"/>
  <c r="C12" i="8"/>
  <c r="C23" i="8"/>
  <c r="D32" i="7"/>
  <c r="C31" i="7"/>
  <c r="C10" i="7"/>
  <c r="D26" i="6"/>
  <c r="C17" i="6"/>
  <c r="C30" i="5"/>
  <c r="C13" i="5"/>
  <c r="D35" i="4"/>
  <c r="C31" i="4"/>
  <c r="D11" i="4"/>
  <c r="C24" i="3"/>
  <c r="C35" i="3"/>
  <c r="C12" i="3"/>
  <c r="C34" i="2"/>
  <c r="D16" i="2"/>
  <c r="C12" i="2"/>
  <c r="C8" i="4"/>
  <c r="C10" i="15"/>
  <c r="D24" i="15"/>
  <c r="C27" i="15"/>
  <c r="C8" i="12"/>
  <c r="C19" i="12"/>
  <c r="C16" i="11"/>
  <c r="C29" i="11"/>
  <c r="C14" i="10"/>
  <c r="C13" i="10"/>
  <c r="D29" i="9"/>
  <c r="D14" i="9"/>
  <c r="D15" i="8"/>
  <c r="C32" i="7"/>
  <c r="D16" i="7"/>
  <c r="D28" i="6"/>
  <c r="C18" i="6"/>
  <c r="C15" i="5"/>
  <c r="C10" i="4"/>
  <c r="C13" i="2"/>
  <c r="D31" i="4"/>
  <c r="C30" i="15"/>
  <c r="C35" i="11"/>
  <c r="C16" i="9"/>
  <c r="D30" i="8"/>
  <c r="D15" i="7"/>
  <c r="D13" i="6"/>
  <c r="D9" i="5"/>
  <c r="D10" i="4"/>
  <c r="C30" i="3"/>
  <c r="C18" i="3"/>
  <c r="C9" i="2"/>
  <c r="D17" i="15"/>
  <c r="D28" i="12"/>
  <c r="C19" i="11"/>
  <c r="D11" i="10"/>
  <c r="C26" i="9"/>
  <c r="D9" i="9"/>
  <c r="D18" i="9"/>
  <c r="D29" i="8"/>
  <c r="C11" i="8"/>
  <c r="C25" i="7"/>
  <c r="C15" i="7"/>
  <c r="D13" i="7"/>
  <c r="C25" i="6"/>
  <c r="D17" i="6"/>
  <c r="D30" i="5"/>
  <c r="D13" i="5"/>
  <c r="C30" i="4"/>
  <c r="D12" i="4"/>
  <c r="D19" i="4"/>
  <c r="C32" i="3"/>
  <c r="D18" i="3"/>
  <c r="C20" i="3"/>
  <c r="D30" i="2"/>
  <c r="C11" i="2"/>
  <c r="C20" i="2"/>
  <c r="C8" i="2"/>
  <c r="D30" i="15"/>
  <c r="C29" i="15"/>
  <c r="D20" i="15"/>
  <c r="D27" i="12"/>
  <c r="C9" i="12"/>
  <c r="D35" i="11"/>
  <c r="C17" i="11"/>
  <c r="D33" i="10"/>
  <c r="D18" i="10"/>
  <c r="C35" i="9"/>
  <c r="C32" i="8"/>
  <c r="C19" i="8"/>
  <c r="D35" i="7"/>
  <c r="C8" i="7"/>
  <c r="C29" i="6"/>
  <c r="C32" i="5"/>
  <c r="C16" i="5"/>
  <c r="C33" i="4"/>
  <c r="D31" i="3"/>
  <c r="C17" i="3"/>
  <c r="D24" i="2"/>
  <c r="C14" i="2"/>
  <c r="D14" i="15"/>
  <c r="C34" i="15"/>
  <c r="C11" i="4"/>
  <c r="D14" i="3"/>
  <c r="D11" i="2"/>
  <c r="D35" i="15"/>
  <c r="D8" i="4"/>
  <c r="D33" i="15"/>
  <c r="C28" i="3"/>
  <c r="D33" i="12"/>
  <c r="D14" i="11"/>
  <c r="C29" i="9"/>
  <c r="C28" i="7"/>
  <c r="D27" i="6"/>
  <c r="C14" i="6"/>
  <c r="C10" i="5"/>
  <c r="D18" i="4"/>
  <c r="D26" i="3"/>
  <c r="D29" i="2"/>
  <c r="C17" i="2"/>
  <c r="D20" i="13"/>
  <c r="D14" i="12"/>
  <c r="C9" i="11"/>
  <c r="C29" i="10"/>
  <c r="C14" i="9"/>
  <c r="C27" i="9"/>
  <c r="C34" i="8"/>
  <c r="D28" i="8"/>
  <c r="C24" i="7"/>
  <c r="D18" i="7"/>
  <c r="D29" i="6"/>
  <c r="D10" i="6"/>
  <c r="C16" i="6"/>
  <c r="C29" i="5"/>
  <c r="C14" i="5"/>
  <c r="D26" i="4"/>
  <c r="D20" i="4"/>
  <c r="C16" i="4"/>
  <c r="D28" i="3"/>
  <c r="C15" i="3"/>
  <c r="D31" i="2"/>
  <c r="C27" i="2"/>
  <c r="C19" i="2"/>
  <c r="C23" i="3"/>
  <c r="D12" i="15"/>
  <c r="D11" i="15"/>
  <c r="C17" i="15"/>
  <c r="D15" i="12"/>
  <c r="D24" i="12"/>
  <c r="D25" i="11"/>
  <c r="D20" i="11"/>
  <c r="C34" i="9"/>
  <c r="C23" i="9"/>
  <c r="C8" i="8"/>
  <c r="D24" i="8"/>
  <c r="C27" i="7"/>
  <c r="C9" i="6"/>
  <c r="D32" i="5"/>
  <c r="D29" i="4"/>
  <c r="C34" i="3"/>
  <c r="D15" i="3"/>
  <c r="D23" i="2"/>
  <c r="C15" i="15"/>
  <c r="D15" i="4"/>
  <c r="C16" i="3"/>
  <c r="D34" i="15"/>
  <c r="C23" i="15"/>
  <c r="C13" i="12"/>
  <c r="C28" i="4"/>
  <c r="D28" i="2"/>
  <c r="C8" i="11"/>
  <c r="D20" i="10"/>
  <c r="C35" i="8"/>
  <c r="D27" i="7"/>
  <c r="D20" i="6"/>
  <c r="D29" i="5"/>
  <c r="D34" i="4"/>
  <c r="C15" i="4"/>
  <c r="D13" i="3"/>
  <c r="C35" i="2"/>
  <c r="D9" i="15"/>
  <c r="C31" i="12"/>
  <c r="D11" i="11"/>
  <c r="C27" i="10"/>
  <c r="C11" i="9"/>
  <c r="C13" i="7"/>
  <c r="D9" i="6"/>
  <c r="D30" i="3"/>
  <c r="D25" i="2"/>
  <c r="D13" i="15"/>
  <c r="C30" i="2"/>
  <c r="C28" i="2"/>
  <c r="C14" i="15"/>
  <c r="D32" i="15"/>
  <c r="H2" i="11" l="1"/>
  <c r="H3" i="11" s="1"/>
  <c r="H2" i="8"/>
  <c r="H2" i="12"/>
  <c r="H3" i="12" s="1"/>
  <c r="I4" i="10"/>
  <c r="I5" i="10" s="1"/>
  <c r="I2" i="12"/>
  <c r="I3" i="12" s="1"/>
  <c r="H4" i="12"/>
  <c r="H5" i="12" s="1"/>
  <c r="I4" i="13"/>
  <c r="I5" i="13" s="1"/>
  <c r="I4" i="12"/>
  <c r="I5" i="12" s="1"/>
  <c r="I2" i="13"/>
  <c r="I3" i="13" s="1"/>
  <c r="H4" i="13"/>
  <c r="H5" i="13" s="1"/>
  <c r="H2" i="13"/>
  <c r="H3" i="13" s="1"/>
  <c r="I4" i="14"/>
  <c r="I5" i="14" s="1"/>
  <c r="I2" i="10"/>
  <c r="I3" i="10" s="1"/>
  <c r="H4" i="10"/>
  <c r="H5" i="10" s="1"/>
  <c r="I2" i="14"/>
  <c r="I3" i="14" s="1"/>
  <c r="H4" i="14"/>
  <c r="H5" i="14" s="1"/>
  <c r="H2" i="14"/>
  <c r="H3" i="14" s="1"/>
  <c r="H2" i="10"/>
  <c r="H3" i="10" s="1"/>
  <c r="I2" i="11"/>
  <c r="I3" i="11" s="1"/>
  <c r="J4" i="14" l="1"/>
  <c r="I6" i="12"/>
  <c r="H6" i="10"/>
  <c r="J2" i="14"/>
  <c r="J2" i="10"/>
  <c r="J2" i="12"/>
  <c r="I6" i="10"/>
  <c r="H6" i="12"/>
  <c r="I6" i="14"/>
  <c r="J4" i="12"/>
  <c r="J4" i="10"/>
  <c r="J2" i="11"/>
  <c r="H6" i="13"/>
  <c r="I6" i="13"/>
  <c r="J2" i="13"/>
  <c r="J4" i="13"/>
  <c r="H6" i="14"/>
  <c r="J6" i="14" s="1"/>
  <c r="H4" i="11"/>
  <c r="I4" i="11"/>
  <c r="J6" i="12" l="1"/>
  <c r="J6" i="10"/>
  <c r="J6" i="13"/>
  <c r="I5" i="11"/>
  <c r="I6" i="11"/>
  <c r="H5" i="11"/>
  <c r="J4" i="11"/>
  <c r="H6" i="11"/>
  <c r="I50" i="9"/>
  <c r="F50" i="9"/>
  <c r="I49" i="9"/>
  <c r="F49" i="9"/>
  <c r="I48" i="9"/>
  <c r="F48" i="9"/>
  <c r="I47" i="9"/>
  <c r="F47" i="9"/>
  <c r="I46" i="9"/>
  <c r="F46" i="9"/>
  <c r="I45" i="9"/>
  <c r="F45" i="9"/>
  <c r="I44" i="9"/>
  <c r="F44" i="9"/>
  <c r="I43" i="9"/>
  <c r="F43" i="9"/>
  <c r="I42" i="9"/>
  <c r="F42" i="9"/>
  <c r="I41" i="9"/>
  <c r="F41" i="9"/>
  <c r="I40" i="9"/>
  <c r="F40" i="9"/>
  <c r="I39" i="9"/>
  <c r="F39" i="9"/>
  <c r="I38" i="9"/>
  <c r="F38" i="9"/>
  <c r="M4" i="9" a="1"/>
  <c r="M4" i="9" s="1"/>
  <c r="M5" i="9" s="1"/>
  <c r="L4" i="9" a="1"/>
  <c r="L4" i="9" s="1"/>
  <c r="L5" i="9" s="1"/>
  <c r="I50" i="8"/>
  <c r="F50" i="8"/>
  <c r="I49" i="8"/>
  <c r="F49" i="8"/>
  <c r="I48" i="8"/>
  <c r="F48" i="8"/>
  <c r="I47" i="8"/>
  <c r="F47" i="8"/>
  <c r="I46" i="8"/>
  <c r="F46" i="8"/>
  <c r="I45" i="8"/>
  <c r="F45" i="8"/>
  <c r="I44" i="8"/>
  <c r="F44" i="8"/>
  <c r="I43" i="8"/>
  <c r="F43" i="8"/>
  <c r="I42" i="8"/>
  <c r="F42" i="8"/>
  <c r="I41" i="8"/>
  <c r="F41" i="8"/>
  <c r="I40" i="8"/>
  <c r="F40" i="8"/>
  <c r="I39" i="8"/>
  <c r="F39" i="8"/>
  <c r="I38" i="8"/>
  <c r="F38" i="8"/>
  <c r="I50" i="7"/>
  <c r="F50" i="7"/>
  <c r="I49" i="7"/>
  <c r="F49" i="7"/>
  <c r="I48" i="7"/>
  <c r="F48" i="7"/>
  <c r="I47" i="7"/>
  <c r="F47" i="7"/>
  <c r="I46" i="7"/>
  <c r="F46" i="7"/>
  <c r="I45" i="7"/>
  <c r="F45" i="7"/>
  <c r="I44" i="7"/>
  <c r="F44" i="7"/>
  <c r="I43" i="7"/>
  <c r="F43" i="7"/>
  <c r="I42" i="7"/>
  <c r="F42" i="7"/>
  <c r="I41" i="7"/>
  <c r="F41" i="7"/>
  <c r="I40" i="7"/>
  <c r="F40" i="7"/>
  <c r="I39" i="7"/>
  <c r="F39" i="7"/>
  <c r="I38" i="7"/>
  <c r="F38" i="7"/>
  <c r="I50" i="6"/>
  <c r="F50" i="6"/>
  <c r="I49" i="6"/>
  <c r="F49" i="6"/>
  <c r="I48" i="6"/>
  <c r="F48" i="6"/>
  <c r="I47" i="6"/>
  <c r="F47" i="6"/>
  <c r="I46" i="6"/>
  <c r="F46" i="6"/>
  <c r="I45" i="6"/>
  <c r="F45" i="6"/>
  <c r="I44" i="6"/>
  <c r="F44" i="6"/>
  <c r="I43" i="6"/>
  <c r="F43" i="6"/>
  <c r="I42" i="6"/>
  <c r="F42" i="6"/>
  <c r="I41" i="6"/>
  <c r="F41" i="6"/>
  <c r="I40" i="6"/>
  <c r="F40" i="6"/>
  <c r="I39" i="6"/>
  <c r="F39" i="6"/>
  <c r="I38" i="6"/>
  <c r="F38" i="6"/>
  <c r="A37" i="5"/>
  <c r="C37" i="5"/>
  <c r="D37" i="5"/>
  <c r="E37" i="5"/>
  <c r="F37" i="5"/>
  <c r="G37" i="5"/>
  <c r="H37" i="5"/>
  <c r="I37" i="5"/>
  <c r="J37" i="5"/>
  <c r="K37" i="5"/>
  <c r="L37" i="5"/>
  <c r="I50" i="5"/>
  <c r="F50" i="5"/>
  <c r="I49" i="5"/>
  <c r="F49" i="5"/>
  <c r="I48" i="5"/>
  <c r="F48" i="5"/>
  <c r="I47" i="5"/>
  <c r="F47" i="5"/>
  <c r="I46" i="5"/>
  <c r="F46" i="5"/>
  <c r="I45" i="5"/>
  <c r="F45" i="5"/>
  <c r="I44" i="5"/>
  <c r="F44" i="5"/>
  <c r="I43" i="5"/>
  <c r="F43" i="5"/>
  <c r="I42" i="5"/>
  <c r="F42" i="5"/>
  <c r="I41" i="5"/>
  <c r="F41" i="5"/>
  <c r="I40" i="5"/>
  <c r="F40" i="5"/>
  <c r="I39" i="5"/>
  <c r="F39" i="5"/>
  <c r="I38" i="5"/>
  <c r="F38" i="5"/>
  <c r="J6" i="11" l="1"/>
  <c r="H4" i="9"/>
  <c r="H5" i="9" s="1"/>
  <c r="I4" i="9"/>
  <c r="I5" i="9" s="1"/>
  <c r="L38" i="9"/>
  <c r="L46" i="9"/>
  <c r="K38" i="9"/>
  <c r="K39" i="9"/>
  <c r="L39" i="9" s="1"/>
  <c r="K40" i="9"/>
  <c r="L40" i="9" s="1"/>
  <c r="K41" i="9"/>
  <c r="L41" i="9" s="1"/>
  <c r="K42" i="9"/>
  <c r="L42" i="9" s="1"/>
  <c r="K43" i="9"/>
  <c r="L43" i="9" s="1"/>
  <c r="K44" i="9"/>
  <c r="L44" i="9" s="1"/>
  <c r="K45" i="9"/>
  <c r="L45" i="9" s="1"/>
  <c r="K46" i="9"/>
  <c r="K47" i="9"/>
  <c r="L47" i="9" s="1"/>
  <c r="K48" i="9"/>
  <c r="L48" i="9" s="1"/>
  <c r="K49" i="9"/>
  <c r="L49" i="9" s="1"/>
  <c r="K50" i="9"/>
  <c r="L50" i="9" s="1"/>
  <c r="L38" i="8"/>
  <c r="L46" i="8"/>
  <c r="K38" i="8"/>
  <c r="K39" i="8"/>
  <c r="L39" i="8" s="1"/>
  <c r="K40" i="8"/>
  <c r="L40" i="8" s="1"/>
  <c r="K41" i="8"/>
  <c r="L41" i="8" s="1"/>
  <c r="K42" i="8"/>
  <c r="L42" i="8" s="1"/>
  <c r="K43" i="8"/>
  <c r="L43" i="8" s="1"/>
  <c r="K44" i="8"/>
  <c r="L44" i="8" s="1"/>
  <c r="K45" i="8"/>
  <c r="L45" i="8" s="1"/>
  <c r="K46" i="8"/>
  <c r="K47" i="8"/>
  <c r="L47" i="8" s="1"/>
  <c r="K48" i="8"/>
  <c r="L48" i="8" s="1"/>
  <c r="K49" i="8"/>
  <c r="L49" i="8" s="1"/>
  <c r="K50" i="8"/>
  <c r="L50" i="8" s="1"/>
  <c r="K38" i="7"/>
  <c r="L38" i="7" s="1"/>
  <c r="K39" i="7"/>
  <c r="L39" i="7" s="1"/>
  <c r="K40" i="7"/>
  <c r="L40" i="7" s="1"/>
  <c r="K41" i="7"/>
  <c r="L41" i="7" s="1"/>
  <c r="K42" i="7"/>
  <c r="L42" i="7" s="1"/>
  <c r="K43" i="7"/>
  <c r="L43" i="7" s="1"/>
  <c r="K44" i="7"/>
  <c r="L44" i="7" s="1"/>
  <c r="K45" i="7"/>
  <c r="L45" i="7" s="1"/>
  <c r="K46" i="7"/>
  <c r="L46" i="7" s="1"/>
  <c r="K47" i="7"/>
  <c r="L47" i="7" s="1"/>
  <c r="K48" i="7"/>
  <c r="L48" i="7" s="1"/>
  <c r="K49" i="7"/>
  <c r="L49" i="7" s="1"/>
  <c r="K50" i="7"/>
  <c r="L50" i="7" s="1"/>
  <c r="L38" i="6"/>
  <c r="L46" i="6"/>
  <c r="K38" i="6"/>
  <c r="K39" i="6"/>
  <c r="L39" i="6" s="1"/>
  <c r="K40" i="6"/>
  <c r="L40" i="6" s="1"/>
  <c r="K41" i="6"/>
  <c r="L41" i="6" s="1"/>
  <c r="K42" i="6"/>
  <c r="L42" i="6" s="1"/>
  <c r="K43" i="6"/>
  <c r="L43" i="6" s="1"/>
  <c r="K44" i="6"/>
  <c r="L44" i="6" s="1"/>
  <c r="K45" i="6"/>
  <c r="L45" i="6" s="1"/>
  <c r="K46" i="6"/>
  <c r="K47" i="6"/>
  <c r="L47" i="6" s="1"/>
  <c r="K48" i="6"/>
  <c r="L48" i="6" s="1"/>
  <c r="K49" i="6"/>
  <c r="L49" i="6" s="1"/>
  <c r="K50" i="6"/>
  <c r="L50" i="6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49" i="5"/>
  <c r="L49" i="5" s="1"/>
  <c r="K50" i="5"/>
  <c r="L50" i="5" s="1"/>
  <c r="J4" i="9" l="1"/>
  <c r="L4" i="8" l="1" a="1"/>
  <c r="L4" i="8" s="1"/>
  <c r="L5" i="8" s="1"/>
  <c r="M4" i="8" a="1"/>
  <c r="M4" i="8" s="1"/>
  <c r="M5" i="8" s="1"/>
  <c r="I4" i="8"/>
  <c r="I2" i="8" l="1"/>
  <c r="J2" i="8" s="1"/>
  <c r="H4" i="8"/>
  <c r="H5" i="8" s="1"/>
  <c r="H3" i="8"/>
  <c r="I5" i="8"/>
  <c r="M4" i="7" a="1"/>
  <c r="M4" i="7" s="1"/>
  <c r="M5" i="7" s="1"/>
  <c r="L4" i="7" a="1"/>
  <c r="L4" i="7" s="1"/>
  <c r="L5" i="7" s="1"/>
  <c r="I4" i="7"/>
  <c r="I5" i="7" s="1"/>
  <c r="H4" i="7"/>
  <c r="H5" i="7" s="1"/>
  <c r="I2" i="6"/>
  <c r="I3" i="6" s="1"/>
  <c r="L4" i="6" a="1"/>
  <c r="L4" i="6" s="1"/>
  <c r="L5" i="6" s="1"/>
  <c r="M4" i="6" a="1"/>
  <c r="M4" i="6" s="1"/>
  <c r="M5" i="6" s="1"/>
  <c r="M4" i="5" a="1"/>
  <c r="M4" i="5" s="1"/>
  <c r="M5" i="5" s="1"/>
  <c r="L4" i="5" a="1"/>
  <c r="L4" i="5" s="1"/>
  <c r="L5" i="5" s="1"/>
  <c r="I2" i="5"/>
  <c r="I3" i="8" l="1"/>
  <c r="I6" i="8"/>
  <c r="J4" i="8"/>
  <c r="H6" i="8"/>
  <c r="H2" i="4"/>
  <c r="H3" i="4" s="1"/>
  <c r="I2" i="4"/>
  <c r="I3" i="4" s="1"/>
  <c r="I4" i="4"/>
  <c r="I5" i="4" s="1"/>
  <c r="H2" i="5"/>
  <c r="H3" i="5" s="1"/>
  <c r="H2" i="6"/>
  <c r="J4" i="7"/>
  <c r="I3" i="5"/>
  <c r="H4" i="4"/>
  <c r="H5" i="4" s="1"/>
  <c r="H4" i="3"/>
  <c r="H5" i="3" s="1"/>
  <c r="I2" i="2"/>
  <c r="H4" i="2"/>
  <c r="H5" i="2" s="1"/>
  <c r="I4" i="2" l="1"/>
  <c r="I6" i="2" s="1"/>
  <c r="H2" i="3"/>
  <c r="H3" i="3" s="1"/>
  <c r="H2" i="2"/>
  <c r="H3" i="2" s="1"/>
  <c r="J6" i="8"/>
  <c r="I2" i="3"/>
  <c r="J2" i="5"/>
  <c r="I4" i="3"/>
  <c r="J4" i="3" s="1"/>
  <c r="J2" i="4"/>
  <c r="H3" i="6"/>
  <c r="J2" i="6"/>
  <c r="I3" i="2"/>
  <c r="I6" i="4"/>
  <c r="J4" i="4"/>
  <c r="H6" i="4"/>
  <c r="C23" i="6"/>
  <c r="D23" i="5"/>
  <c r="C10" i="3"/>
  <c r="C23" i="5"/>
  <c r="D10" i="3"/>
  <c r="D23" i="6"/>
  <c r="J4" i="2" l="1"/>
  <c r="I5" i="2"/>
  <c r="H4" i="6"/>
  <c r="I4" i="6"/>
  <c r="H4" i="5"/>
  <c r="I4" i="5"/>
  <c r="H6" i="3"/>
  <c r="H7" i="3" s="1"/>
  <c r="J2" i="3"/>
  <c r="J2" i="2"/>
  <c r="H6" i="2"/>
  <c r="J6" i="2" s="1"/>
  <c r="H7" i="4"/>
  <c r="I3" i="3"/>
  <c r="I5" i="3"/>
  <c r="I6" i="3"/>
  <c r="I7" i="3" s="1"/>
  <c r="J6" i="4"/>
  <c r="L4" i="15" a="1"/>
  <c r="L4" i="15" s="1"/>
  <c r="E5" i="14"/>
  <c r="D5" i="14"/>
  <c r="C5" i="14"/>
  <c r="B5" i="14"/>
  <c r="E5" i="13"/>
  <c r="D5" i="13"/>
  <c r="C5" i="13"/>
  <c r="B5" i="13"/>
  <c r="E5" i="12"/>
  <c r="D5" i="12"/>
  <c r="C5" i="12"/>
  <c r="B5" i="12"/>
  <c r="E5" i="11"/>
  <c r="D5" i="11"/>
  <c r="C5" i="11"/>
  <c r="B5" i="11"/>
  <c r="E5" i="10"/>
  <c r="D5" i="10"/>
  <c r="C5" i="10"/>
  <c r="B5" i="10"/>
  <c r="E5" i="9"/>
  <c r="D5" i="9"/>
  <c r="C5" i="9"/>
  <c r="B5" i="9"/>
  <c r="E5" i="8"/>
  <c r="D5" i="8"/>
  <c r="C5" i="8"/>
  <c r="B5" i="8"/>
  <c r="E5" i="7"/>
  <c r="D5" i="7"/>
  <c r="C5" i="7"/>
  <c r="B5" i="7"/>
  <c r="E5" i="6"/>
  <c r="D5" i="6"/>
  <c r="C5" i="6"/>
  <c r="B5" i="6"/>
  <c r="E5" i="5"/>
  <c r="D5" i="5"/>
  <c r="C5" i="5"/>
  <c r="B5" i="5"/>
  <c r="E5" i="4"/>
  <c r="D5" i="4"/>
  <c r="C5" i="4"/>
  <c r="B5" i="4"/>
  <c r="I7" i="4" s="1"/>
  <c r="E5" i="3"/>
  <c r="D5" i="3"/>
  <c r="C5" i="3"/>
  <c r="B5" i="3"/>
  <c r="M4" i="15" a="1"/>
  <c r="M4" i="15" s="1"/>
  <c r="I50" i="15"/>
  <c r="F50" i="15"/>
  <c r="I49" i="15"/>
  <c r="F49" i="15"/>
  <c r="I48" i="15"/>
  <c r="F48" i="15"/>
  <c r="I47" i="15"/>
  <c r="F47" i="15"/>
  <c r="I46" i="15"/>
  <c r="F46" i="15"/>
  <c r="I45" i="15"/>
  <c r="F45" i="15"/>
  <c r="I44" i="15"/>
  <c r="F44" i="15"/>
  <c r="I43" i="15"/>
  <c r="F43" i="15"/>
  <c r="I42" i="15"/>
  <c r="F42" i="15"/>
  <c r="I41" i="15"/>
  <c r="F41" i="15"/>
  <c r="I40" i="15"/>
  <c r="F40" i="15"/>
  <c r="I39" i="15"/>
  <c r="F39" i="15"/>
  <c r="I38" i="15"/>
  <c r="F38" i="15"/>
  <c r="C9" i="3"/>
  <c r="D9" i="3"/>
  <c r="I5" i="6" l="1"/>
  <c r="I6" i="6"/>
  <c r="I7" i="6" s="1"/>
  <c r="H5" i="6"/>
  <c r="J4" i="6"/>
  <c r="H6" i="6"/>
  <c r="H7" i="6" s="1"/>
  <c r="I6" i="5"/>
  <c r="I7" i="5" s="1"/>
  <c r="I5" i="5"/>
  <c r="H5" i="5"/>
  <c r="J4" i="5"/>
  <c r="H6" i="5"/>
  <c r="I7" i="8"/>
  <c r="H7" i="8"/>
  <c r="J6" i="3"/>
  <c r="I7" i="14"/>
  <c r="H7" i="14"/>
  <c r="I7" i="13"/>
  <c r="H7" i="13"/>
  <c r="I7" i="12"/>
  <c r="H7" i="12"/>
  <c r="H7" i="11"/>
  <c r="I7" i="11"/>
  <c r="I7" i="10"/>
  <c r="H7" i="10"/>
  <c r="K38" i="15"/>
  <c r="L38" i="15" s="1"/>
  <c r="K39" i="15"/>
  <c r="L39" i="15" s="1"/>
  <c r="K40" i="15"/>
  <c r="L40" i="15" s="1"/>
  <c r="K41" i="15"/>
  <c r="L41" i="15" s="1"/>
  <c r="K42" i="15"/>
  <c r="L42" i="15" s="1"/>
  <c r="K43" i="15"/>
  <c r="L43" i="15" s="1"/>
  <c r="K44" i="15"/>
  <c r="L44" i="15" s="1"/>
  <c r="K45" i="15"/>
  <c r="L45" i="15" s="1"/>
  <c r="K46" i="15"/>
  <c r="L46" i="15" s="1"/>
  <c r="K47" i="15"/>
  <c r="L47" i="15" s="1"/>
  <c r="K48" i="15"/>
  <c r="L48" i="15" s="1"/>
  <c r="K49" i="15"/>
  <c r="L49" i="15" s="1"/>
  <c r="K50" i="15"/>
  <c r="L50" i="15" s="1"/>
  <c r="D11" i="5"/>
  <c r="D24" i="5"/>
  <c r="C24" i="5"/>
  <c r="C11" i="5"/>
  <c r="C25" i="3"/>
  <c r="D25" i="3"/>
  <c r="J6" i="5" l="1"/>
  <c r="H7" i="5"/>
  <c r="J6" i="6"/>
  <c r="E5" i="15"/>
  <c r="D5" i="15"/>
  <c r="C5" i="15"/>
  <c r="B5" i="15"/>
  <c r="M5" i="15"/>
  <c r="L5" i="15"/>
  <c r="H4" i="15" l="1"/>
  <c r="I2" i="15"/>
  <c r="I3" i="15" s="1"/>
  <c r="H5" i="15" l="1"/>
  <c r="H2" i="15"/>
  <c r="I4" i="15"/>
  <c r="I5" i="15" s="1"/>
  <c r="I50" i="4"/>
  <c r="F50" i="4"/>
  <c r="I49" i="4"/>
  <c r="F49" i="4"/>
  <c r="K49" i="4" s="1"/>
  <c r="L49" i="4" s="1"/>
  <c r="I48" i="4"/>
  <c r="F48" i="4"/>
  <c r="I47" i="4"/>
  <c r="F47" i="4"/>
  <c r="K47" i="4" s="1"/>
  <c r="L47" i="4" s="1"/>
  <c r="I46" i="4"/>
  <c r="F46" i="4"/>
  <c r="I45" i="4"/>
  <c r="F45" i="4"/>
  <c r="I44" i="4"/>
  <c r="F44" i="4"/>
  <c r="I43" i="4"/>
  <c r="F43" i="4"/>
  <c r="I42" i="4"/>
  <c r="F42" i="4"/>
  <c r="I41" i="4"/>
  <c r="F41" i="4"/>
  <c r="I40" i="4"/>
  <c r="M4" i="4" s="1" a="1"/>
  <c r="M4" i="4" s="1"/>
  <c r="M5" i="4" s="1"/>
  <c r="F40" i="4"/>
  <c r="L4" i="4" s="1" a="1"/>
  <c r="L4" i="4" s="1"/>
  <c r="L5" i="4" s="1"/>
  <c r="I39" i="4"/>
  <c r="F39" i="4"/>
  <c r="I38" i="4"/>
  <c r="F38" i="4"/>
  <c r="K38" i="4" s="1"/>
  <c r="I50" i="3"/>
  <c r="F50" i="3"/>
  <c r="I49" i="3"/>
  <c r="F49" i="3"/>
  <c r="I48" i="3"/>
  <c r="F48" i="3"/>
  <c r="K48" i="3" s="1"/>
  <c r="I47" i="3"/>
  <c r="M4" i="3" s="1" a="1"/>
  <c r="M4" i="3" s="1"/>
  <c r="M5" i="3" s="1"/>
  <c r="F47" i="3"/>
  <c r="L4" i="3" s="1" a="1"/>
  <c r="L4" i="3" s="1"/>
  <c r="L5" i="3" s="1"/>
  <c r="I46" i="3"/>
  <c r="F46" i="3"/>
  <c r="K46" i="3" s="1"/>
  <c r="I45" i="3"/>
  <c r="F45" i="3"/>
  <c r="I44" i="3"/>
  <c r="F44" i="3"/>
  <c r="K44" i="3" s="1"/>
  <c r="I43" i="3"/>
  <c r="F43" i="3"/>
  <c r="I42" i="3"/>
  <c r="F42" i="3"/>
  <c r="K42" i="3" s="1"/>
  <c r="I41" i="3"/>
  <c r="F41" i="3"/>
  <c r="I40" i="3"/>
  <c r="F40" i="3"/>
  <c r="K40" i="3" s="1"/>
  <c r="I39" i="3"/>
  <c r="F39" i="3"/>
  <c r="I38" i="3"/>
  <c r="F38" i="3"/>
  <c r="K38" i="3" s="1"/>
  <c r="I50" i="2"/>
  <c r="F50" i="2"/>
  <c r="I49" i="2"/>
  <c r="F49" i="2"/>
  <c r="I48" i="2"/>
  <c r="F48" i="2"/>
  <c r="I47" i="2"/>
  <c r="M4" i="2" s="1" a="1"/>
  <c r="M4" i="2" s="1"/>
  <c r="M5" i="2" s="1"/>
  <c r="F47" i="2"/>
  <c r="L4" i="2" s="1" a="1"/>
  <c r="L4" i="2" s="1"/>
  <c r="L5" i="2" s="1"/>
  <c r="I46" i="2"/>
  <c r="F46" i="2"/>
  <c r="I45" i="2"/>
  <c r="F45" i="2"/>
  <c r="I44" i="2"/>
  <c r="F44" i="2"/>
  <c r="I43" i="2"/>
  <c r="F43" i="2"/>
  <c r="I42" i="2"/>
  <c r="F42" i="2"/>
  <c r="I41" i="2"/>
  <c r="F41" i="2"/>
  <c r="I40" i="2"/>
  <c r="F40" i="2"/>
  <c r="I39" i="2"/>
  <c r="F39" i="2"/>
  <c r="I38" i="2"/>
  <c r="F38" i="2"/>
  <c r="E5" i="2"/>
  <c r="D5" i="2"/>
  <c r="C5" i="2"/>
  <c r="B5" i="2"/>
  <c r="K45" i="4" l="1"/>
  <c r="L45" i="4" s="1"/>
  <c r="K44" i="4"/>
  <c r="L44" i="4" s="1"/>
  <c r="K46" i="4"/>
  <c r="L46" i="4" s="1"/>
  <c r="K50" i="3"/>
  <c r="H7" i="2"/>
  <c r="I7" i="2"/>
  <c r="K39" i="4"/>
  <c r="L39" i="4" s="1"/>
  <c r="K41" i="4"/>
  <c r="L41" i="4" s="1"/>
  <c r="K42" i="4"/>
  <c r="L42" i="4" s="1"/>
  <c r="I6" i="15"/>
  <c r="I7" i="15" s="1"/>
  <c r="K40" i="4"/>
  <c r="L40" i="4" s="1"/>
  <c r="K43" i="4"/>
  <c r="L43" i="4" s="1"/>
  <c r="K48" i="4"/>
  <c r="L48" i="4" s="1"/>
  <c r="J4" i="15"/>
  <c r="H3" i="15"/>
  <c r="J2" i="15"/>
  <c r="H6" i="15"/>
  <c r="K39" i="3"/>
  <c r="K41" i="3"/>
  <c r="K43" i="3"/>
  <c r="L43" i="3" s="1"/>
  <c r="K45" i="3"/>
  <c r="L45" i="3" s="1"/>
  <c r="K47" i="3"/>
  <c r="L47" i="3" s="1"/>
  <c r="K49" i="3"/>
  <c r="L38" i="4"/>
  <c r="L39" i="3"/>
  <c r="L41" i="3"/>
  <c r="L49" i="3"/>
  <c r="K50" i="4"/>
  <c r="L50" i="4" s="1"/>
  <c r="L38" i="3"/>
  <c r="L40" i="3"/>
  <c r="L42" i="3"/>
  <c r="L44" i="3"/>
  <c r="L46" i="3"/>
  <c r="L48" i="3"/>
  <c r="L50" i="3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5" i="2"/>
  <c r="L45" i="2" s="1"/>
  <c r="K46" i="2"/>
  <c r="L46" i="2" s="1"/>
  <c r="K47" i="2"/>
  <c r="L47" i="2" s="1"/>
  <c r="K48" i="2"/>
  <c r="L48" i="2" s="1"/>
  <c r="K49" i="2"/>
  <c r="L49" i="2" s="1"/>
  <c r="K50" i="2"/>
  <c r="L50" i="2" s="1"/>
  <c r="H7" i="15" l="1"/>
  <c r="J6" i="15"/>
  <c r="I2" i="7" l="1"/>
  <c r="I3" i="7" s="1"/>
  <c r="H2" i="7"/>
  <c r="H6" i="7" s="1"/>
  <c r="I6" i="7" l="1"/>
  <c r="I7" i="7" s="1"/>
  <c r="H7" i="7"/>
  <c r="J2" i="7"/>
  <c r="H3" i="7"/>
  <c r="J6" i="7" l="1"/>
  <c r="H2" i="9"/>
  <c r="H6" i="9" l="1"/>
  <c r="H3" i="9"/>
  <c r="I2" i="9"/>
  <c r="I3" i="9" l="1"/>
  <c r="I6" i="9"/>
  <c r="I7" i="9" s="1"/>
  <c r="J2" i="9"/>
  <c r="H7" i="9"/>
  <c r="J6" i="9" l="1"/>
</calcChain>
</file>

<file path=xl/sharedStrings.xml><?xml version="1.0" encoding="utf-8"?>
<sst xmlns="http://schemas.openxmlformats.org/spreadsheetml/2006/main" count="2662" uniqueCount="173">
  <si>
    <t>agen</t>
  </si>
  <si>
    <t>saison 2019/2020</t>
  </si>
  <si>
    <t>nbre match</t>
  </si>
  <si>
    <t>nbre match D</t>
  </si>
  <si>
    <t>nbre match E</t>
  </si>
  <si>
    <t>nbre vitoire</t>
  </si>
  <si>
    <t>nbre defaite</t>
  </si>
  <si>
    <t>point marquer</t>
  </si>
  <si>
    <t>match dom</t>
  </si>
  <si>
    <t>match ext</t>
  </si>
  <si>
    <t>par match</t>
  </si>
  <si>
    <t xml:space="preserve">match </t>
  </si>
  <si>
    <t>nul</t>
  </si>
  <si>
    <t>J13</t>
  </si>
  <si>
    <t>J15</t>
  </si>
  <si>
    <t>match du jour</t>
  </si>
  <si>
    <t>domicile</t>
  </si>
  <si>
    <t>AGEN</t>
  </si>
  <si>
    <t>TOULON</t>
  </si>
  <si>
    <t>club</t>
  </si>
  <si>
    <t>face a face</t>
  </si>
  <si>
    <t>nbr de match</t>
  </si>
  <si>
    <t>victoire D</t>
  </si>
  <si>
    <t>victoire E</t>
  </si>
  <si>
    <t>%</t>
  </si>
  <si>
    <t>defaite D</t>
  </si>
  <si>
    <t>defaite E</t>
  </si>
  <si>
    <t>BAYONNE</t>
  </si>
  <si>
    <t>BORDEAUX</t>
  </si>
  <si>
    <t>BRIVE</t>
  </si>
  <si>
    <t xml:space="preserve">CASTRE </t>
  </si>
  <si>
    <t>CLERMONT</t>
  </si>
  <si>
    <t>LA ROCHELLE</t>
  </si>
  <si>
    <t>LYON</t>
  </si>
  <si>
    <t>MONTPELLIER</t>
  </si>
  <si>
    <t>PARIS</t>
  </si>
  <si>
    <t>PAU</t>
  </si>
  <si>
    <t>RACING 92</t>
  </si>
  <si>
    <t>TOULOUSE</t>
  </si>
  <si>
    <t>exertieur</t>
  </si>
  <si>
    <t>clermont</t>
  </si>
  <si>
    <t>bayonne</t>
  </si>
  <si>
    <t>bordeaux</t>
  </si>
  <si>
    <t>brive</t>
  </si>
  <si>
    <t>castres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</si>
  <si>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</si>
  <si>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</si>
  <si>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</si>
  <si>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</si>
  <si>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</si>
  <si>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</si>
  <si>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</si>
  <si>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</si>
  <si>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nbre nul</t>
  </si>
  <si>
    <t>nbre match T</t>
  </si>
  <si>
    <t>CASTRES</t>
  </si>
  <si>
    <t xml:space="preserve">CASTRES </t>
  </si>
  <si>
    <t>stade francais</t>
  </si>
  <si>
    <t>J1</t>
  </si>
  <si>
    <t>domicle</t>
  </si>
  <si>
    <t>score</t>
  </si>
  <si>
    <t>exterieur</t>
  </si>
  <si>
    <t>equipe</t>
  </si>
  <si>
    <t>J14</t>
  </si>
  <si>
    <t>equipe 1</t>
  </si>
  <si>
    <t>equipe 13</t>
  </si>
  <si>
    <t>equipe 8</t>
  </si>
  <si>
    <t>equipe 3</t>
  </si>
  <si>
    <t>equipe 14</t>
  </si>
  <si>
    <t>equipe 4</t>
  </si>
  <si>
    <t>equipe 10</t>
  </si>
  <si>
    <t>equipe 5</t>
  </si>
  <si>
    <t>equipe 9</t>
  </si>
  <si>
    <t>equipe 11</t>
  </si>
  <si>
    <t>equipe 6</t>
  </si>
  <si>
    <t>equipe 7</t>
  </si>
  <si>
    <t>equipe 12</t>
  </si>
  <si>
    <t>equipe 2</t>
  </si>
  <si>
    <t>J2</t>
  </si>
  <si>
    <t>J3</t>
  </si>
  <si>
    <t>J16</t>
  </si>
  <si>
    <t>J4</t>
  </si>
  <si>
    <t>J17</t>
  </si>
  <si>
    <t>J5</t>
  </si>
  <si>
    <t>J6</t>
  </si>
  <si>
    <t>J7</t>
  </si>
  <si>
    <t>J8</t>
  </si>
  <si>
    <t>J9</t>
  </si>
  <si>
    <t>J10</t>
  </si>
  <si>
    <t>J11</t>
  </si>
  <si>
    <t>J12</t>
  </si>
  <si>
    <t>Brive</t>
  </si>
  <si>
    <t>Agen</t>
  </si>
  <si>
    <t>Bayonne</t>
  </si>
  <si>
    <t>Bordeaux</t>
  </si>
  <si>
    <t>Castres</t>
  </si>
  <si>
    <t>Clermont</t>
  </si>
  <si>
    <t>La Rochelle</t>
  </si>
  <si>
    <t>Lyon</t>
  </si>
  <si>
    <t>Montpellier</t>
  </si>
  <si>
    <t>Paris</t>
  </si>
  <si>
    <t>Pau</t>
  </si>
  <si>
    <t>Racing 92</t>
  </si>
  <si>
    <t>Toulon</t>
  </si>
  <si>
    <t>Toulouse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</si>
  <si>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</si>
  <si>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</si>
  <si>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</si>
  <si>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</si>
  <si>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</si>
  <si>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</si>
  <si>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</si>
  <si>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</si>
  <si>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</si>
  <si>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</si>
  <si>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</si>
  <si>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</si>
  <si>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</si>
  <si>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</si>
  <si>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</si>
  <si>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</si>
  <si>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</si>
  <si>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</si>
  <si>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</si>
  <si>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</si>
  <si>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</si>
  <si>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Journée 23</t>
  </si>
  <si>
    <t>Journée 24</t>
  </si>
  <si>
    <t>Journée 25</t>
  </si>
  <si>
    <t>Journée 26</t>
  </si>
  <si>
    <t>Journée 9</t>
  </si>
  <si>
    <t>saison 2020/2021</t>
  </si>
  <si>
    <t>journee1</t>
  </si>
  <si>
    <t>journee2</t>
  </si>
  <si>
    <t>journee3</t>
  </si>
  <si>
    <t>journee4</t>
  </si>
  <si>
    <t>journee5</t>
  </si>
  <si>
    <t>journee6</t>
  </si>
  <si>
    <t>journee7</t>
  </si>
  <si>
    <t>journee8</t>
  </si>
  <si>
    <t>journee9</t>
  </si>
  <si>
    <t>journee10</t>
  </si>
  <si>
    <t>journee11</t>
  </si>
  <si>
    <t>journee12</t>
  </si>
  <si>
    <t>journee13</t>
  </si>
  <si>
    <t>journee14</t>
  </si>
  <si>
    <t>journee15</t>
  </si>
  <si>
    <t>journee16</t>
  </si>
  <si>
    <t>journee17</t>
  </si>
  <si>
    <t>journee18</t>
  </si>
  <si>
    <t>journee19</t>
  </si>
  <si>
    <t>journee20</t>
  </si>
  <si>
    <t>journee21</t>
  </si>
  <si>
    <t>journee22</t>
  </si>
  <si>
    <t>journee23</t>
  </si>
  <si>
    <t>journee24</t>
  </si>
  <si>
    <t>journee25</t>
  </si>
  <si>
    <t>journee26</t>
  </si>
  <si>
    <t>La rochelle</t>
  </si>
  <si>
    <t>2</t>
  </si>
  <si>
    <t>7</t>
  </si>
  <si>
    <t>1</t>
  </si>
  <si>
    <t>13</t>
  </si>
  <si>
    <t>3</t>
  </si>
  <si>
    <t>4</t>
  </si>
  <si>
    <t>8</t>
  </si>
  <si>
    <t>9</t>
  </si>
  <si>
    <t>11</t>
  </si>
  <si>
    <t>10</t>
  </si>
  <si>
    <t>6</t>
  </si>
  <si>
    <t>5</t>
  </si>
  <si>
    <t>12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</si>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</sst>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</cellStyleXfs>
  <cellXfs count="101">
    <xf numFmtId="0" fontId="0" fillId="0" borderId="0" xfId="0"/>
    <xf numFmtId="0" fontId="0" fillId="0" borderId="0" xfId="0"/>
    <xf numFmtId="0" fontId="0" fillId="3" borderId="1" xfId="0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0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0" borderId="1" xfId="0" applyBorder="1"/>
    <xf numFmtId="10" fontId="0" fillId="0" borderId="1" xfId="0" applyNumberFormat="1" applyBorder="1"/>
    <xf numFmtId="49" fontId="1" fillId="7" borderId="2" xfId="1" applyNumberFormat="1" applyFont="1" applyFill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0" fontId="3" fillId="15" borderId="1" xfId="5" applyFont="1" applyBorder="1" applyAlignment="1">
      <alignment horizontal="center" vertical="center"/>
    </xf>
    <xf numFmtId="1" fontId="3" fillId="14" borderId="1" xfId="4" applyNumberFormat="1" applyFont="1" applyBorder="1" applyAlignment="1">
      <alignment horizontal="center" vertical="center" readingOrder="1"/>
    </xf>
    <xf numFmtId="1" fontId="3" fillId="14" borderId="1" xfId="4" applyNumberFormat="1" applyFon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0" fontId="0" fillId="16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/>
    <xf numFmtId="1" fontId="0" fillId="3" borderId="1" xfId="0" applyNumberFormat="1" applyFill="1" applyBorder="1" applyAlignment="1">
      <alignment horizontal="center" vertical="center"/>
    </xf>
    <xf numFmtId="0" fontId="3" fillId="13" borderId="1" xfId="3" applyFont="1" applyBorder="1" applyAlignment="1">
      <alignment horizontal="center" vertical="center"/>
    </xf>
    <xf numFmtId="1" fontId="3" fillId="12" borderId="1" xfId="2" applyNumberFormat="1" applyFont="1" applyBorder="1" applyAlignment="1">
      <alignment horizontal="center" vertical="center"/>
    </xf>
    <xf numFmtId="0" fontId="3" fillId="12" borderId="1" xfId="2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49" fontId="1" fillId="7" borderId="7" xfId="1" applyNumberFormat="1" applyFont="1" applyFill="1" applyBorder="1"/>
    <xf numFmtId="0" fontId="0" fillId="0" borderId="1" xfId="0" applyBorder="1" applyAlignment="1">
      <alignment horizontal="center" vertical="center"/>
    </xf>
    <xf numFmtId="0" fontId="2" fillId="17" borderId="1" xfId="6" applyFont="1" applyBorder="1"/>
    <xf numFmtId="0" fontId="4" fillId="17" borderId="1" xfId="6" applyFont="1" applyBorder="1" applyAlignment="1">
      <alignment horizontal="center" vertical="center"/>
    </xf>
    <xf numFmtId="0" fontId="4" fillId="17" borderId="1" xfId="6" applyFont="1" applyBorder="1"/>
    <xf numFmtId="0" fontId="2" fillId="19" borderId="1" xfId="8" applyFont="1" applyBorder="1"/>
    <xf numFmtId="0" fontId="3" fillId="19" borderId="1" xfId="8" applyFont="1" applyBorder="1" applyAlignment="1">
      <alignment horizontal="center" vertical="center"/>
    </xf>
    <xf numFmtId="0" fontId="3" fillId="19" borderId="1" xfId="8" applyFont="1" applyBorder="1"/>
    <xf numFmtId="0" fontId="4" fillId="18" borderId="1" xfId="7" applyFont="1" applyBorder="1" applyAlignment="1">
      <alignment horizontal="left" vertical="center"/>
    </xf>
    <xf numFmtId="0" fontId="2" fillId="3" borderId="1" xfId="7" applyFont="1" applyFill="1" applyBorder="1" applyAlignment="1">
      <alignment horizontal="left" vertical="center"/>
    </xf>
    <xf numFmtId="0" fontId="3" fillId="3" borderId="1" xfId="3" applyFont="1" applyFill="1" applyBorder="1" applyAlignment="1">
      <alignment horizontal="center" vertical="center"/>
    </xf>
    <xf numFmtId="1" fontId="3" fillId="3" borderId="1" xfId="2" applyNumberFormat="1" applyFont="1" applyFill="1" applyBorder="1"/>
    <xf numFmtId="1" fontId="3" fillId="3" borderId="1" xfId="2" applyNumberFormat="1" applyFont="1" applyFill="1" applyBorder="1" applyAlignment="1">
      <alignment horizontal="center" vertical="center"/>
    </xf>
    <xf numFmtId="0" fontId="4" fillId="3" borderId="1" xfId="7" applyFont="1" applyFill="1" applyBorder="1" applyAlignment="1">
      <alignment horizontal="right" vertical="center"/>
    </xf>
    <xf numFmtId="0" fontId="2" fillId="3" borderId="0" xfId="9" applyFont="1" applyFill="1" applyBorder="1" applyAlignment="1">
      <alignment horizontal="left" vertical="center"/>
    </xf>
    <xf numFmtId="0" fontId="3" fillId="3" borderId="0" xfId="5" applyFont="1" applyFill="1" applyBorder="1" applyAlignment="1">
      <alignment horizontal="center" vertical="center"/>
    </xf>
    <xf numFmtId="1" fontId="3" fillId="3" borderId="0" xfId="4" applyNumberFormat="1" applyFont="1" applyFill="1" applyBorder="1" applyAlignment="1">
      <alignment horizontal="center" vertical="center" readingOrder="1"/>
    </xf>
    <xf numFmtId="1" fontId="3" fillId="3" borderId="0" xfId="4" applyNumberFormat="1" applyFont="1" applyFill="1" applyBorder="1" applyAlignment="1">
      <alignment horizontal="center" vertical="center"/>
    </xf>
    <xf numFmtId="0" fontId="3" fillId="3" borderId="0" xfId="9" applyFont="1" applyFill="1" applyBorder="1" applyAlignment="1">
      <alignment horizontal="right" vertical="center"/>
    </xf>
    <xf numFmtId="0" fontId="0" fillId="3" borderId="1" xfId="7" applyFont="1" applyFill="1" applyBorder="1" applyAlignment="1">
      <alignment horizontal="left" vertical="center"/>
    </xf>
    <xf numFmtId="0" fontId="0" fillId="3" borderId="0" xfId="9" applyFont="1" applyFill="1" applyBorder="1" applyAlignment="1">
      <alignment horizontal="left" vertical="center"/>
    </xf>
    <xf numFmtId="0" fontId="3" fillId="3" borderId="0" xfId="9" applyFont="1" applyFill="1" applyBorder="1" applyAlignment="1">
      <alignment horizontal="left" vertical="center"/>
    </xf>
    <xf numFmtId="0" fontId="3" fillId="20" borderId="0" xfId="9" applyFont="1" applyBorder="1" applyAlignment="1">
      <alignment horizontal="left" vertical="center"/>
    </xf>
    <xf numFmtId="0" fontId="3" fillId="15" borderId="0" xfId="5" applyFont="1" applyBorder="1" applyAlignment="1">
      <alignment horizontal="center" vertical="center"/>
    </xf>
    <xf numFmtId="1" fontId="3" fillId="14" borderId="0" xfId="4" applyNumberFormat="1" applyFont="1" applyBorder="1" applyAlignment="1">
      <alignment horizontal="center" vertical="center" readingOrder="1"/>
    </xf>
    <xf numFmtId="1" fontId="3" fillId="14" borderId="0" xfId="4" applyNumberFormat="1" applyFont="1" applyBorder="1" applyAlignment="1">
      <alignment horizontal="center" vertical="center"/>
    </xf>
    <xf numFmtId="0" fontId="3" fillId="20" borderId="0" xfId="9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13" borderId="9" xfId="3" applyFont="1" applyBorder="1" applyAlignment="1">
      <alignment horizontal="center" vertical="center"/>
    </xf>
    <xf numFmtId="0" fontId="1" fillId="7" borderId="0" xfId="3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3" fillId="21" borderId="1" xfId="3" applyFont="1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1" xfId="0" applyFill="1" applyBorder="1"/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0">
    <cellStyle name="20 % - Accent1" xfId="2" builtinId="30"/>
    <cellStyle name="20 % - Accent3" xfId="4" builtinId="38"/>
    <cellStyle name="40 % - Accent1" xfId="3" builtinId="31"/>
    <cellStyle name="40 % - Accent3" xfId="5" builtinId="39"/>
    <cellStyle name="60 % - Accent1" xfId="7" builtinId="32"/>
    <cellStyle name="60 % - Accent3" xfId="9" builtinId="40"/>
    <cellStyle name="Accent1" xfId="6" builtinId="29"/>
    <cellStyle name="Accent3" xfId="8" builtinId="37"/>
    <cellStyle name="Accent4" xfId="1" builtinId="41"/>
    <cellStyle name="Normal" xfId="0" builtinId="0"/>
  </cellStyles>
  <dxfs count="0"/>
  <tableStyles count="0" defaultTableStyle="TableStyleMedium2" defaultPivotStyle="PivotStyleLight16"/>
  <colors>
    <mruColors>
      <color rgb="FF02020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zoomScale="85" zoomScaleNormal="85" workbookViewId="0">
      <selection activeCell="A9" sqref="A9"/>
    </sheetView>
  </sheetViews>
  <sheetFormatPr baseColWidth="10" defaultRowHeight="15" x14ac:dyDescent="0.25"/>
  <cols>
    <col min="1" max="1" width="13.28515625" bestFit="1" customWidth="1"/>
    <col min="2" max="2" width="13.140625" customWidth="1"/>
    <col min="3" max="3" width="13.140625" bestFit="1" customWidth="1"/>
    <col min="4" max="4" width="9.7109375" bestFit="1" customWidth="1"/>
    <col min="5" max="5" width="12.5703125" bestFit="1" customWidth="1"/>
    <col min="6" max="6" width="7.140625" bestFit="1" customWidth="1"/>
    <col min="7" max="7" width="14.28515625" bestFit="1" customWidth="1"/>
    <col min="8" max="8" width="9.42578125" bestFit="1" customWidth="1"/>
    <col min="9" max="9" width="7.140625" bestFit="1" customWidth="1"/>
    <col min="10" max="10" width="4.140625" bestFit="1" customWidth="1"/>
    <col min="11" max="11" width="6.140625" customWidth="1"/>
    <col min="12" max="12" width="9.28515625" bestFit="1" customWidth="1"/>
    <col min="13" max="13" width="12.140625" bestFit="1" customWidth="1"/>
  </cols>
  <sheetData>
    <row r="1" spans="1:16" x14ac:dyDescent="0.25">
      <c r="A1" s="85" t="s">
        <v>92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6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31" t="e">
        <f ca="1">SUM(C8:C20)</f>
        <v>#REF!</v>
      </c>
      <c r="I2" s="31" t="e">
        <f ca="1">SUM(D8:D20)</f>
        <v>#REF!</v>
      </c>
      <c r="J2" s="31" t="e">
        <f ca="1">H2-I2</f>
        <v>#REF!</v>
      </c>
      <c r="K2" s="1"/>
      <c r="L2" s="4" t="s">
        <v>16</v>
      </c>
      <c r="M2" s="5" t="s">
        <v>39</v>
      </c>
    </row>
    <row r="3" spans="1:16" x14ac:dyDescent="0.25">
      <c r="A3" s="10" t="s">
        <v>3</v>
      </c>
      <c r="B3" s="15">
        <v>9</v>
      </c>
      <c r="C3" s="31">
        <v>3</v>
      </c>
      <c r="D3" s="31">
        <v>0</v>
      </c>
      <c r="E3" s="31">
        <v>6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92</v>
      </c>
      <c r="M3" s="7" t="s">
        <v>48</v>
      </c>
    </row>
    <row r="4" spans="1:16" x14ac:dyDescent="0.25">
      <c r="A4" s="10" t="s">
        <v>4</v>
      </c>
      <c r="B4" s="15">
        <v>8</v>
      </c>
      <c r="C4" s="31">
        <v>2</v>
      </c>
      <c r="D4" s="31">
        <v>1</v>
      </c>
      <c r="E4" s="31">
        <v>5</v>
      </c>
      <c r="F4" s="18"/>
      <c r="G4" s="10" t="s">
        <v>9</v>
      </c>
      <c r="H4" s="31" t="e">
        <f ca="1">SUM(D23:D35)</f>
        <v>#N/A</v>
      </c>
      <c r="I4" s="31" t="e">
        <f ca="1">SUM(C23:C35)</f>
        <v>#N/A</v>
      </c>
      <c r="J4" s="13" t="e">
        <f t="shared" ref="J4:J6" ca="1" si="0">H4-I4</f>
        <v>#N/A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0.61538461538461542</v>
      </c>
    </row>
    <row r="5" spans="1:16" x14ac:dyDescent="0.25">
      <c r="A5" s="10" t="s">
        <v>54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10</v>
      </c>
      <c r="H5" s="22" t="e">
        <f ca="1">H4/B4</f>
        <v>#N/A</v>
      </c>
      <c r="I5" s="22" t="e">
        <f ca="1">I4/B4</f>
        <v>#N/A</v>
      </c>
      <c r="J5" s="13"/>
      <c r="K5" s="1"/>
      <c r="L5" s="9">
        <f>100/L4/100</f>
        <v>2.6</v>
      </c>
      <c r="M5" s="9">
        <f>100/M4/100</f>
        <v>1.625</v>
      </c>
      <c r="O5" s="70"/>
      <c r="P5" s="70"/>
    </row>
    <row r="6" spans="1:16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ca="1" si="0"/>
        <v>#REF!</v>
      </c>
      <c r="K6" s="1"/>
      <c r="O6" s="70"/>
      <c r="P6" s="70"/>
    </row>
    <row r="7" spans="1:16" x14ac:dyDescent="0.25">
      <c r="A7" s="87" t="s">
        <v>8</v>
      </c>
      <c r="B7" s="87"/>
      <c r="C7" s="87"/>
      <c r="D7" s="87"/>
      <c r="E7" s="87"/>
      <c r="F7" s="7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t="s">
        <v>92</v>
      </c>
      <c r="M7" s="33" t="s">
        <v>93</v>
      </c>
      <c r="O7" s="70"/>
      <c r="P7" s="70"/>
    </row>
    <row r="8" spans="1:16" x14ac:dyDescent="0.25">
      <c r="A8" s="10" t="s">
        <v>132</v>
      </c>
      <c r="B8" s="81" t="s">
        <v>92</v>
      </c>
      <c r="C8" s="29">
        <f ca="1">VLOOKUP($B8,INDIRECT($A8),COLUMN('resulta '!B3),FALSE)</f>
        <v>0</v>
      </c>
      <c r="D8" s="29">
        <f ca="1">VLOOKUP($B8,INDIRECT($A8),COLUMN('resulta '!C3),FALSE)</f>
        <v>0</v>
      </c>
      <c r="E8" s="82" t="s">
        <v>95</v>
      </c>
      <c r="F8" s="71"/>
      <c r="K8" s="1"/>
      <c r="L8" s="1" t="s">
        <v>92</v>
      </c>
      <c r="M8" s="12" t="s">
        <v>94</v>
      </c>
      <c r="O8" s="70"/>
      <c r="P8" s="70"/>
    </row>
    <row r="9" spans="1:16" x14ac:dyDescent="0.25">
      <c r="A9" s="10" t="s">
        <v>135</v>
      </c>
      <c r="B9" s="81" t="s">
        <v>92</v>
      </c>
      <c r="C9" s="29">
        <f ca="1">VLOOKUP($B9,INDIRECT($A9),COLUMN('resulta '!C4),FALSE)</f>
        <v>0</v>
      </c>
      <c r="D9" s="29" t="str">
        <f ca="1">VLOOKUP($B9,INDIRECT($A9),COLUMN('resulta '!D4),FALSE)</f>
        <v>Pau</v>
      </c>
      <c r="E9" s="82" t="s">
        <v>100</v>
      </c>
      <c r="F9" s="71"/>
      <c r="G9" s="10" t="s">
        <v>7</v>
      </c>
      <c r="H9" s="83" t="s">
        <v>1</v>
      </c>
      <c r="I9" s="88"/>
      <c r="J9" s="84"/>
      <c r="K9" s="1"/>
      <c r="L9" s="1" t="s">
        <v>92</v>
      </c>
      <c r="M9" s="12" t="s">
        <v>91</v>
      </c>
      <c r="N9" s="1"/>
      <c r="O9" s="70"/>
      <c r="P9" s="70"/>
    </row>
    <row r="10" spans="1:16" x14ac:dyDescent="0.25">
      <c r="A10" s="10" t="s">
        <v>137</v>
      </c>
      <c r="B10" s="81" t="s">
        <v>92</v>
      </c>
      <c r="C10" s="29">
        <f ca="1">VLOOKUP($B10,INDIRECT($A10),COLUMN('resulta '!C5),FALSE)</f>
        <v>0</v>
      </c>
      <c r="D10" s="29" t="str">
        <f ca="1">VLOOKUP($B10,INDIRECT($A10),COLUMN('resulta '!D5),FALSE)</f>
        <v>Bayonne</v>
      </c>
      <c r="E10" s="82" t="s">
        <v>93</v>
      </c>
      <c r="F10" s="71"/>
      <c r="G10" s="10" t="s">
        <v>8</v>
      </c>
      <c r="H10" s="13">
        <v>158</v>
      </c>
      <c r="I10" s="73">
        <v>164</v>
      </c>
      <c r="J10" s="73">
        <v>-6</v>
      </c>
      <c r="K10" s="1"/>
      <c r="L10" s="1" t="s">
        <v>92</v>
      </c>
      <c r="M10" s="12" t="s">
        <v>95</v>
      </c>
      <c r="N10" s="1"/>
      <c r="O10" s="70"/>
      <c r="P10" s="70"/>
    </row>
    <row r="11" spans="1:16" x14ac:dyDescent="0.25">
      <c r="A11" s="10" t="s">
        <v>139</v>
      </c>
      <c r="B11" s="81" t="s">
        <v>92</v>
      </c>
      <c r="C11" s="29">
        <f ca="1">VLOOKUP($B11,INDIRECT($A11),COLUMN('resulta '!C6),FALSE)</f>
        <v>0</v>
      </c>
      <c r="D11" s="29" t="str">
        <f ca="1">VLOOKUP($B11,INDIRECT($A11),COLUMN('resulta '!D6),FALSE)</f>
        <v>Lyon</v>
      </c>
      <c r="E11" s="82" t="s">
        <v>98</v>
      </c>
      <c r="F11" s="71"/>
      <c r="G11" s="10" t="s">
        <v>10</v>
      </c>
      <c r="H11" s="22">
        <v>17.555555555555557</v>
      </c>
      <c r="I11" s="22">
        <v>18.222222222222221</v>
      </c>
      <c r="J11" s="13"/>
      <c r="K11" s="1"/>
      <c r="L11" s="1" t="s">
        <v>92</v>
      </c>
      <c r="M11" s="12" t="s">
        <v>96</v>
      </c>
      <c r="N11" s="1"/>
      <c r="O11" s="70"/>
      <c r="P11" s="70"/>
    </row>
    <row r="12" spans="1:16" x14ac:dyDescent="0.25">
      <c r="A12" s="10" t="s">
        <v>140</v>
      </c>
      <c r="B12" s="81" t="s">
        <v>92</v>
      </c>
      <c r="C12" s="29">
        <f ca="1">VLOOKUP($B12,INDIRECT($A12),COLUMN('resulta '!C7),FALSE)</f>
        <v>0</v>
      </c>
      <c r="D12" s="29" t="str">
        <f ca="1">VLOOKUP($B12,INDIRECT($A12),COLUMN('resulta '!D7),FALSE)</f>
        <v>Toulon</v>
      </c>
      <c r="E12" s="82" t="s">
        <v>103</v>
      </c>
      <c r="F12" s="71"/>
      <c r="G12" s="10" t="s">
        <v>9</v>
      </c>
      <c r="H12" s="73">
        <v>140</v>
      </c>
      <c r="I12" s="73">
        <v>206</v>
      </c>
      <c r="J12" s="13">
        <v>-66</v>
      </c>
      <c r="K12" s="1"/>
      <c r="L12" s="1" t="s">
        <v>92</v>
      </c>
      <c r="M12" s="12" t="s">
        <v>97</v>
      </c>
      <c r="O12" s="70"/>
      <c r="P12" s="70"/>
    </row>
    <row r="13" spans="1:16" x14ac:dyDescent="0.25">
      <c r="A13" s="10" t="s">
        <v>142</v>
      </c>
      <c r="B13" s="81" t="s">
        <v>92</v>
      </c>
      <c r="C13" s="29">
        <f ca="1">VLOOKUP($B13,INDIRECT($A13),COLUMN('resulta '!C8),FALSE)</f>
        <v>0</v>
      </c>
      <c r="D13" s="29" t="str">
        <f ca="1">VLOOKUP($B13,INDIRECT($A13),COLUMN('resulta '!D8),FALSE)</f>
        <v>Brive</v>
      </c>
      <c r="E13" s="82" t="s">
        <v>91</v>
      </c>
      <c r="F13" s="71"/>
      <c r="G13" s="10" t="s">
        <v>10</v>
      </c>
      <c r="H13" s="22">
        <v>17.5</v>
      </c>
      <c r="I13" s="22">
        <v>25.75</v>
      </c>
      <c r="J13" s="13"/>
      <c r="K13" s="1"/>
      <c r="L13" s="1" t="s">
        <v>92</v>
      </c>
      <c r="M13" s="12" t="s">
        <v>98</v>
      </c>
      <c r="O13" s="70"/>
      <c r="P13" s="70"/>
    </row>
    <row r="14" spans="1:16" x14ac:dyDescent="0.25">
      <c r="A14" s="10" t="s">
        <v>144</v>
      </c>
      <c r="B14" s="81" t="s">
        <v>92</v>
      </c>
      <c r="C14" s="29">
        <f ca="1">VLOOKUP($B14,INDIRECT($A14),COLUMN('resulta '!C9),FALSE)</f>
        <v>0</v>
      </c>
      <c r="D14" s="29" t="str">
        <f ca="1">VLOOKUP($B14,INDIRECT($A14),COLUMN('resulta '!D9),FALSE)</f>
        <v>La Rochelle</v>
      </c>
      <c r="E14" s="82" t="s">
        <v>97</v>
      </c>
      <c r="F14" s="71"/>
      <c r="G14" s="10" t="s">
        <v>11</v>
      </c>
      <c r="H14" s="13">
        <v>298</v>
      </c>
      <c r="I14" s="13">
        <v>370</v>
      </c>
      <c r="J14" s="13">
        <v>-72</v>
      </c>
      <c r="K14" s="1"/>
      <c r="L14" s="1" t="s">
        <v>92</v>
      </c>
      <c r="M14" s="12" t="s">
        <v>99</v>
      </c>
      <c r="O14" s="70"/>
      <c r="P14" s="70"/>
    </row>
    <row r="15" spans="1:16" x14ac:dyDescent="0.25">
      <c r="A15" s="10"/>
      <c r="B15" s="81" t="s">
        <v>92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2"/>
      <c r="F15" s="71"/>
      <c r="G15" s="10" t="s">
        <v>10</v>
      </c>
      <c r="H15" s="22">
        <v>17.529411764705884</v>
      </c>
      <c r="I15" s="22">
        <v>21.764705882352942</v>
      </c>
      <c r="J15" s="13"/>
      <c r="K15" s="1"/>
      <c r="L15" s="1" t="s">
        <v>92</v>
      </c>
      <c r="M15" s="12" t="s">
        <v>100</v>
      </c>
      <c r="O15" s="70"/>
      <c r="P15" s="70"/>
    </row>
    <row r="16" spans="1:16" x14ac:dyDescent="0.25">
      <c r="A16" s="10"/>
      <c r="B16" s="81" t="s">
        <v>92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2"/>
      <c r="F16" s="71"/>
      <c r="K16" s="1"/>
      <c r="L16" s="1" t="s">
        <v>92</v>
      </c>
      <c r="M16" s="12" t="s">
        <v>101</v>
      </c>
      <c r="O16" s="70"/>
      <c r="P16" s="70"/>
    </row>
    <row r="17" spans="1:16" x14ac:dyDescent="0.25">
      <c r="A17" s="10"/>
      <c r="B17" s="81" t="s">
        <v>92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2"/>
      <c r="F17" s="71"/>
      <c r="G17" s="10" t="s">
        <v>7</v>
      </c>
      <c r="H17" s="83"/>
      <c r="I17" s="88"/>
      <c r="J17" s="84"/>
      <c r="K17" s="1"/>
      <c r="L17" s="1" t="s">
        <v>92</v>
      </c>
      <c r="M17" s="12" t="s">
        <v>102</v>
      </c>
      <c r="O17" s="70"/>
      <c r="P17" s="70"/>
    </row>
    <row r="18" spans="1:16" x14ac:dyDescent="0.25">
      <c r="A18" s="10"/>
      <c r="B18" s="81" t="s">
        <v>92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2"/>
      <c r="F18" s="1"/>
      <c r="G18" s="10" t="s">
        <v>8</v>
      </c>
      <c r="H18" s="13"/>
      <c r="I18" s="34"/>
      <c r="J18" s="34"/>
      <c r="K18" s="1"/>
      <c r="L18" s="1" t="s">
        <v>92</v>
      </c>
      <c r="M18" s="12" t="s">
        <v>103</v>
      </c>
      <c r="O18" s="70"/>
      <c r="P18" s="70"/>
    </row>
    <row r="19" spans="1:16" x14ac:dyDescent="0.25">
      <c r="A19" s="10"/>
      <c r="B19" s="81" t="s">
        <v>92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2"/>
      <c r="F19" s="1"/>
      <c r="G19" s="10" t="s">
        <v>10</v>
      </c>
      <c r="H19" s="22"/>
      <c r="I19" s="22"/>
      <c r="J19" s="13"/>
      <c r="K19" s="1"/>
      <c r="L19" s="1" t="s">
        <v>92</v>
      </c>
      <c r="M19" s="12" t="s">
        <v>104</v>
      </c>
      <c r="O19" s="70"/>
      <c r="P19" s="70"/>
    </row>
    <row r="20" spans="1:16" x14ac:dyDescent="0.25">
      <c r="A20" s="10"/>
      <c r="B20" s="81" t="s">
        <v>92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2"/>
      <c r="F20" s="1"/>
      <c r="G20" s="10" t="s">
        <v>9</v>
      </c>
      <c r="H20" s="34"/>
      <c r="I20" s="34"/>
      <c r="J20" s="13"/>
      <c r="K20" s="1"/>
      <c r="L20" s="1"/>
      <c r="O20" s="70"/>
      <c r="P20" s="70"/>
    </row>
    <row r="21" spans="1:16" x14ac:dyDescent="0.25">
      <c r="A21" s="1"/>
      <c r="B21" s="1"/>
      <c r="C21" s="1"/>
      <c r="D21" s="1"/>
      <c r="E21" s="1"/>
      <c r="G21" s="10" t="s">
        <v>10</v>
      </c>
      <c r="H21" s="22"/>
      <c r="I21" s="22"/>
      <c r="J21" s="13"/>
      <c r="K21" s="1"/>
      <c r="L21" s="1"/>
      <c r="O21" s="70"/>
      <c r="P21" s="70"/>
    </row>
    <row r="22" spans="1:16" x14ac:dyDescent="0.25">
      <c r="A22" s="87" t="s">
        <v>9</v>
      </c>
      <c r="B22" s="87"/>
      <c r="C22" s="87"/>
      <c r="D22" s="87"/>
      <c r="E22" s="87"/>
      <c r="G22" s="10" t="s">
        <v>11</v>
      </c>
      <c r="H22" s="13"/>
      <c r="I22" s="13"/>
      <c r="J22" s="13"/>
      <c r="K22" s="1"/>
      <c r="L22" s="1"/>
      <c r="O22" s="70"/>
      <c r="P22" s="70"/>
    </row>
    <row r="23" spans="1:16" x14ac:dyDescent="0.25">
      <c r="A23" s="10" t="s">
        <v>133</v>
      </c>
      <c r="B23" s="82" t="s">
        <v>101</v>
      </c>
      <c r="C23" s="30" t="e">
        <f ca="1">VLOOKUP($E23,INDIRECT($A23),COLUMN('resulta '!D3),FALSE)</f>
        <v>#N/A</v>
      </c>
      <c r="D23" s="30" t="e">
        <f ca="1">VLOOKUP($E23,INDIRECT($A23),COLUMN('resulta '!C3),FALSE)</f>
        <v>#N/A</v>
      </c>
      <c r="E23" s="81" t="s">
        <v>92</v>
      </c>
      <c r="G23" s="10" t="s">
        <v>10</v>
      </c>
      <c r="H23" s="22"/>
      <c r="I23" s="22"/>
      <c r="J23" s="13"/>
      <c r="K23" s="1"/>
      <c r="L23" s="1"/>
      <c r="O23" s="70"/>
      <c r="P23" s="70"/>
    </row>
    <row r="24" spans="1:16" x14ac:dyDescent="0.25">
      <c r="A24" s="10" t="s">
        <v>134</v>
      </c>
      <c r="B24" s="82" t="s">
        <v>96</v>
      </c>
      <c r="C24" s="30" t="e">
        <f ca="1">VLOOKUP($E24,INDIRECT($A24),COLUMN('resulta '!D4),FALSE)</f>
        <v>#N/A</v>
      </c>
      <c r="D24" s="30" t="e">
        <f ca="1">VLOOKUP($E24,INDIRECT($A24),COLUMN('resulta '!C4),FALSE)</f>
        <v>#N/A</v>
      </c>
      <c r="E24" s="81" t="s">
        <v>92</v>
      </c>
      <c r="K24" s="1"/>
      <c r="O24" s="70"/>
      <c r="P24" s="70"/>
    </row>
    <row r="25" spans="1:16" x14ac:dyDescent="0.25">
      <c r="A25" s="10" t="s">
        <v>136</v>
      </c>
      <c r="B25" s="82" t="s">
        <v>99</v>
      </c>
      <c r="C25" s="30" t="e">
        <f ca="1">VLOOKUP($E25,INDIRECT($A25),COLUMN('resulta '!D5),FALSE)</f>
        <v>#N/A</v>
      </c>
      <c r="D25" s="30" t="e">
        <f ca="1">VLOOKUP($E25,INDIRECT($A25),COLUMN('resulta '!C5),FALSE)</f>
        <v>#N/A</v>
      </c>
      <c r="E25" s="81" t="s">
        <v>92</v>
      </c>
      <c r="G25" s="10" t="s">
        <v>7</v>
      </c>
      <c r="H25" s="83"/>
      <c r="I25" s="88"/>
      <c r="J25" s="84"/>
      <c r="K25" s="1"/>
      <c r="O25" s="70"/>
      <c r="P25" s="70"/>
    </row>
    <row r="26" spans="1:16" x14ac:dyDescent="0.25">
      <c r="A26" s="10" t="s">
        <v>138</v>
      </c>
      <c r="B26" s="82" t="s">
        <v>94</v>
      </c>
      <c r="C26" s="30" t="e">
        <f ca="1">VLOOKUP($E26,INDIRECT($A26),COLUMN('resulta '!D6),FALSE)</f>
        <v>#N/A</v>
      </c>
      <c r="D26" s="30" t="e">
        <f ca="1">VLOOKUP($E26,INDIRECT($A26),COLUMN('resulta '!C6),FALSE)</f>
        <v>#N/A</v>
      </c>
      <c r="E26" s="81" t="s">
        <v>92</v>
      </c>
      <c r="G26" s="10" t="s">
        <v>8</v>
      </c>
      <c r="H26" s="13"/>
      <c r="I26" s="34"/>
      <c r="J26" s="34"/>
      <c r="K26" s="1"/>
      <c r="O26" s="70"/>
      <c r="P26" s="70"/>
    </row>
    <row r="27" spans="1:16" x14ac:dyDescent="0.25">
      <c r="A27" s="10" t="s">
        <v>141</v>
      </c>
      <c r="B27" s="82" t="s">
        <v>104</v>
      </c>
      <c r="C27" s="30" t="e">
        <f ca="1">VLOOKUP($E27,INDIRECT($A27),COLUMN('resulta '!D7),FALSE)</f>
        <v>#N/A</v>
      </c>
      <c r="D27" s="30" t="e">
        <f ca="1">VLOOKUP($E27,INDIRECT($A27),COLUMN('resulta '!C7),FALSE)</f>
        <v>#N/A</v>
      </c>
      <c r="E27" s="81" t="s">
        <v>92</v>
      </c>
      <c r="G27" s="10" t="s">
        <v>10</v>
      </c>
      <c r="H27" s="22"/>
      <c r="I27" s="22"/>
      <c r="J27" s="13"/>
      <c r="K27" s="1"/>
      <c r="O27" s="70"/>
      <c r="P27" s="70"/>
    </row>
    <row r="28" spans="1:16" x14ac:dyDescent="0.25">
      <c r="A28" s="10" t="s">
        <v>143</v>
      </c>
      <c r="B28" s="82" t="s">
        <v>102</v>
      </c>
      <c r="C28" s="30" t="e">
        <f ca="1">VLOOKUP($E28,INDIRECT($A28),COLUMN('resulta '!D8),FALSE)</f>
        <v>#N/A</v>
      </c>
      <c r="D28" s="30" t="e">
        <f ca="1">VLOOKUP($E28,INDIRECT($A28),COLUMN('resulta '!C8),FALSE)</f>
        <v>#N/A</v>
      </c>
      <c r="E28" s="81" t="s">
        <v>92</v>
      </c>
      <c r="G28" s="10" t="s">
        <v>9</v>
      </c>
      <c r="H28" s="34"/>
      <c r="I28" s="34"/>
      <c r="J28" s="13"/>
      <c r="K28" s="1"/>
      <c r="O28" s="70"/>
      <c r="P28" s="70"/>
    </row>
    <row r="29" spans="1:16" x14ac:dyDescent="0.25">
      <c r="A29" s="10"/>
      <c r="B29" s="82"/>
      <c r="C29" s="30" t="e">
        <f ca="1">VLOOKUP($E29,INDIRECT($A29),COLUMN('resulta '!D9),FALSE)</f>
        <v>#REF!</v>
      </c>
      <c r="D29" s="30" t="e">
        <f ca="1">VLOOKUP($E29,INDIRECT($A29),COLUMN('resulta '!C9),FALSE)</f>
        <v>#REF!</v>
      </c>
      <c r="E29" s="81" t="s">
        <v>92</v>
      </c>
      <c r="G29" s="10" t="s">
        <v>10</v>
      </c>
      <c r="H29" s="22"/>
      <c r="I29" s="22"/>
      <c r="J29" s="13"/>
      <c r="K29" s="1"/>
      <c r="O29" s="70"/>
      <c r="P29" s="70"/>
    </row>
    <row r="30" spans="1:16" x14ac:dyDescent="0.25">
      <c r="A30" s="10"/>
      <c r="B30" s="82"/>
      <c r="C30" s="30" t="e">
        <f ca="1">VLOOKUP($E30,INDIRECT($A30),COLUMN('resulta '!D10),FALSE)</f>
        <v>#REF!</v>
      </c>
      <c r="D30" s="30" t="e">
        <f ca="1">VLOOKUP($E30,INDIRECT($A30),COLUMN('resulta '!C10),FALSE)</f>
        <v>#REF!</v>
      </c>
      <c r="E30" s="81" t="s">
        <v>92</v>
      </c>
      <c r="G30" s="10" t="s">
        <v>11</v>
      </c>
      <c r="H30" s="13"/>
      <c r="I30" s="13"/>
      <c r="J30" s="13"/>
      <c r="K30" s="1"/>
      <c r="O30" s="70"/>
      <c r="P30" s="70"/>
    </row>
    <row r="31" spans="1:16" x14ac:dyDescent="0.25">
      <c r="A31" s="10"/>
      <c r="B31" s="82"/>
      <c r="C31" s="30" t="e">
        <f ca="1">VLOOKUP($E31,INDIRECT($A31),COLUMN('resulta '!D11),FALSE)</f>
        <v>#REF!</v>
      </c>
      <c r="D31" s="30" t="e">
        <f ca="1">VLOOKUP($E31,INDIRECT($A31),COLUMN('resulta '!C11),FALSE)</f>
        <v>#REF!</v>
      </c>
      <c r="E31" s="81" t="s">
        <v>92</v>
      </c>
      <c r="G31" s="10" t="s">
        <v>10</v>
      </c>
      <c r="H31" s="22"/>
      <c r="I31" s="22"/>
      <c r="J31" s="13"/>
      <c r="K31" s="1"/>
    </row>
    <row r="32" spans="1:16" x14ac:dyDescent="0.25">
      <c r="A32" s="10"/>
      <c r="B32" s="82"/>
      <c r="C32" s="30" t="e">
        <f ca="1">VLOOKUP($E32,INDIRECT($A32),COLUMN('resulta '!D12),FALSE)</f>
        <v>#REF!</v>
      </c>
      <c r="D32" s="30" t="e">
        <f ca="1">VLOOKUP($E32,INDIRECT($A32),COLUMN('resulta '!C12),FALSE)</f>
        <v>#REF!</v>
      </c>
      <c r="E32" s="81" t="s">
        <v>92</v>
      </c>
      <c r="K32" s="1"/>
    </row>
    <row r="33" spans="1:12" x14ac:dyDescent="0.25">
      <c r="A33" s="10"/>
      <c r="B33" s="82"/>
      <c r="C33" s="30" t="e">
        <f ca="1">VLOOKUP($E33,INDIRECT($A33),COLUMN('resulta '!D13),FALSE)</f>
        <v>#REF!</v>
      </c>
      <c r="D33" s="30" t="e">
        <f ca="1">VLOOKUP($E33,INDIRECT($A33),COLUMN('resulta '!C13),FALSE)</f>
        <v>#REF!</v>
      </c>
      <c r="E33" s="81" t="s">
        <v>92</v>
      </c>
      <c r="K33" s="1"/>
    </row>
    <row r="34" spans="1:12" x14ac:dyDescent="0.25">
      <c r="A34" s="10"/>
      <c r="B34" s="82"/>
      <c r="C34" s="30" t="e">
        <f ca="1">VLOOKUP($E34,INDIRECT($A34),COLUMN('resulta '!D14),FALSE)</f>
        <v>#REF!</v>
      </c>
      <c r="D34" s="30" t="e">
        <f ca="1">VLOOKUP($E34,INDIRECT($A34),COLUMN('resulta '!C14),FALSE)</f>
        <v>#REF!</v>
      </c>
      <c r="E34" s="81" t="s">
        <v>92</v>
      </c>
      <c r="K34" s="1"/>
    </row>
    <row r="35" spans="1:12" x14ac:dyDescent="0.25">
      <c r="A35" s="10"/>
      <c r="B35" s="82"/>
      <c r="C35" s="30" t="e">
        <f ca="1">VLOOKUP($E35,INDIRECT($A35),COLUMN('resulta '!D15),FALSE)</f>
        <v>#REF!</v>
      </c>
      <c r="D35" s="30" t="e">
        <f ca="1">VLOOKUP($E35,INDIRECT($A35),COLUMN('resulta '!C15),FALSE)</f>
        <v>#REF!</v>
      </c>
      <c r="E35" s="81" t="s">
        <v>92</v>
      </c>
      <c r="K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83" t="s">
        <v>19</v>
      </c>
      <c r="B37" s="84"/>
      <c r="C37" s="31" t="s">
        <v>21</v>
      </c>
      <c r="D37" s="31" t="s">
        <v>22</v>
      </c>
      <c r="E37" s="31" t="s">
        <v>23</v>
      </c>
      <c r="F37" s="31" t="s">
        <v>24</v>
      </c>
      <c r="G37" s="31" t="s">
        <v>25</v>
      </c>
      <c r="H37" s="31" t="s">
        <v>26</v>
      </c>
      <c r="I37" s="31" t="s">
        <v>24</v>
      </c>
      <c r="J37" s="31" t="s">
        <v>12</v>
      </c>
      <c r="K37" s="31" t="s">
        <v>24</v>
      </c>
      <c r="L37" s="10"/>
    </row>
    <row r="38" spans="1:12" x14ac:dyDescent="0.25">
      <c r="A38" s="2" t="s">
        <v>17</v>
      </c>
      <c r="B38" s="2" t="s">
        <v>27</v>
      </c>
      <c r="C38" s="31">
        <v>8</v>
      </c>
      <c r="D38" s="2">
        <v>2</v>
      </c>
      <c r="E38" s="31">
        <v>1</v>
      </c>
      <c r="F38" s="3">
        <f t="shared" ref="F38:F50" si="2">(D38+E38)/C38</f>
        <v>0.375</v>
      </c>
      <c r="G38" s="31">
        <v>2</v>
      </c>
      <c r="H38" s="31">
        <v>3</v>
      </c>
      <c r="I38" s="3">
        <f t="shared" ref="I38:I50" si="3">(G38+H38)/C38</f>
        <v>0.625</v>
      </c>
      <c r="J38" s="31"/>
      <c r="K38" s="3">
        <f t="shared" ref="K38:K50" si="4">100%-(F38+I38)</f>
        <v>0</v>
      </c>
      <c r="L38" s="11">
        <f t="shared" ref="L38:L50" si="5">SUM(F38+I38+K38)</f>
        <v>1</v>
      </c>
    </row>
    <row r="39" spans="1:12" x14ac:dyDescent="0.25">
      <c r="A39" s="2" t="s">
        <v>17</v>
      </c>
      <c r="B39" s="31" t="s">
        <v>28</v>
      </c>
      <c r="C39" s="31">
        <v>11</v>
      </c>
      <c r="D39" s="31">
        <v>3</v>
      </c>
      <c r="E39" s="31">
        <v>0</v>
      </c>
      <c r="F39" s="3">
        <f t="shared" si="2"/>
        <v>0.27272727272727271</v>
      </c>
      <c r="G39" s="31">
        <v>2</v>
      </c>
      <c r="H39" s="31">
        <v>6</v>
      </c>
      <c r="I39" s="3">
        <f t="shared" si="3"/>
        <v>0.72727272727272729</v>
      </c>
      <c r="J39" s="31"/>
      <c r="K39" s="3">
        <f t="shared" si="4"/>
        <v>0</v>
      </c>
      <c r="L39" s="11">
        <f t="shared" si="5"/>
        <v>1</v>
      </c>
    </row>
    <row r="40" spans="1:12" x14ac:dyDescent="0.25">
      <c r="A40" s="2" t="s">
        <v>17</v>
      </c>
      <c r="B40" s="2" t="s">
        <v>29</v>
      </c>
      <c r="C40" s="31">
        <v>10</v>
      </c>
      <c r="D40" s="31">
        <v>5</v>
      </c>
      <c r="E40" s="31">
        <v>3</v>
      </c>
      <c r="F40" s="3">
        <f t="shared" si="2"/>
        <v>0.8</v>
      </c>
      <c r="G40" s="31">
        <v>0</v>
      </c>
      <c r="H40" s="31">
        <v>2</v>
      </c>
      <c r="I40" s="3">
        <f t="shared" si="3"/>
        <v>0.2</v>
      </c>
      <c r="J40" s="31"/>
      <c r="K40" s="3">
        <f t="shared" si="4"/>
        <v>0</v>
      </c>
      <c r="L40" s="11">
        <f t="shared" si="5"/>
        <v>1</v>
      </c>
    </row>
    <row r="41" spans="1:12" x14ac:dyDescent="0.25">
      <c r="A41" s="2" t="s">
        <v>17</v>
      </c>
      <c r="B41" s="31" t="s">
        <v>30</v>
      </c>
      <c r="C41" s="31">
        <v>14</v>
      </c>
      <c r="D41" s="31">
        <v>3</v>
      </c>
      <c r="E41" s="31">
        <v>1</v>
      </c>
      <c r="F41" s="3">
        <f t="shared" si="2"/>
        <v>0.2857142857142857</v>
      </c>
      <c r="G41" s="31">
        <v>4</v>
      </c>
      <c r="H41" s="31">
        <v>6</v>
      </c>
      <c r="I41" s="3">
        <f t="shared" si="3"/>
        <v>0.7142857142857143</v>
      </c>
      <c r="J41" s="31"/>
      <c r="K41" s="3">
        <f t="shared" si="4"/>
        <v>0</v>
      </c>
      <c r="L41" s="11">
        <f t="shared" si="5"/>
        <v>1</v>
      </c>
    </row>
    <row r="42" spans="1:12" x14ac:dyDescent="0.25">
      <c r="A42" s="2" t="s">
        <v>17</v>
      </c>
      <c r="B42" s="31" t="s">
        <v>31</v>
      </c>
      <c r="C42" s="31">
        <v>14</v>
      </c>
      <c r="D42" s="31">
        <v>2</v>
      </c>
      <c r="E42" s="31">
        <v>0</v>
      </c>
      <c r="F42" s="3">
        <f t="shared" si="2"/>
        <v>0.14285714285714285</v>
      </c>
      <c r="G42" s="31">
        <v>5</v>
      </c>
      <c r="H42" s="31">
        <v>7</v>
      </c>
      <c r="I42" s="3">
        <f t="shared" si="3"/>
        <v>0.8571428571428571</v>
      </c>
      <c r="J42" s="31"/>
      <c r="K42" s="3">
        <f t="shared" si="4"/>
        <v>0</v>
      </c>
      <c r="L42" s="11">
        <f t="shared" si="5"/>
        <v>1</v>
      </c>
    </row>
    <row r="43" spans="1:12" x14ac:dyDescent="0.25">
      <c r="A43" s="2" t="s">
        <v>17</v>
      </c>
      <c r="B43" s="31" t="s">
        <v>32</v>
      </c>
      <c r="C43" s="31">
        <v>12</v>
      </c>
      <c r="D43" s="31">
        <v>4</v>
      </c>
      <c r="E43" s="31">
        <v>2</v>
      </c>
      <c r="F43" s="3">
        <f t="shared" si="2"/>
        <v>0.5</v>
      </c>
      <c r="G43" s="31">
        <v>2</v>
      </c>
      <c r="H43" s="31">
        <v>4</v>
      </c>
      <c r="I43" s="3">
        <f t="shared" si="3"/>
        <v>0.5</v>
      </c>
      <c r="J43" s="31"/>
      <c r="K43" s="3">
        <f t="shared" si="4"/>
        <v>0</v>
      </c>
      <c r="L43" s="11">
        <f t="shared" si="5"/>
        <v>1</v>
      </c>
    </row>
    <row r="44" spans="1:12" x14ac:dyDescent="0.25">
      <c r="A44" s="2" t="s">
        <v>17</v>
      </c>
      <c r="B44" s="31" t="s">
        <v>33</v>
      </c>
      <c r="C44" s="31">
        <v>7</v>
      </c>
      <c r="D44" s="31">
        <v>2</v>
      </c>
      <c r="E44" s="31">
        <v>0</v>
      </c>
      <c r="F44" s="3">
        <f t="shared" si="2"/>
        <v>0.2857142857142857</v>
      </c>
      <c r="G44" s="31">
        <v>2</v>
      </c>
      <c r="H44" s="31">
        <v>3</v>
      </c>
      <c r="I44" s="3">
        <f t="shared" si="3"/>
        <v>0.7142857142857143</v>
      </c>
      <c r="J44" s="31"/>
      <c r="K44" s="3">
        <f t="shared" si="4"/>
        <v>0</v>
      </c>
      <c r="L44" s="11">
        <f t="shared" si="5"/>
        <v>1</v>
      </c>
    </row>
    <row r="45" spans="1:12" x14ac:dyDescent="0.25">
      <c r="A45" s="2" t="s">
        <v>17</v>
      </c>
      <c r="B45" s="31" t="s">
        <v>34</v>
      </c>
      <c r="C45" s="31">
        <v>13</v>
      </c>
      <c r="D45" s="31">
        <v>3</v>
      </c>
      <c r="E45" s="31">
        <v>0</v>
      </c>
      <c r="F45" s="3">
        <f t="shared" si="2"/>
        <v>0.23076923076923078</v>
      </c>
      <c r="G45" s="31">
        <v>4</v>
      </c>
      <c r="H45" s="31">
        <v>6</v>
      </c>
      <c r="I45" s="3">
        <f t="shared" si="3"/>
        <v>0.76923076923076927</v>
      </c>
      <c r="J45" s="31"/>
      <c r="K45" s="3">
        <f t="shared" si="4"/>
        <v>0</v>
      </c>
      <c r="L45" s="11">
        <f t="shared" si="5"/>
        <v>1</v>
      </c>
    </row>
    <row r="46" spans="1:12" x14ac:dyDescent="0.25">
      <c r="A46" s="2" t="s">
        <v>17</v>
      </c>
      <c r="B46" s="31" t="s">
        <v>35</v>
      </c>
      <c r="C46" s="31">
        <v>13</v>
      </c>
      <c r="D46" s="31">
        <v>4</v>
      </c>
      <c r="E46" s="31">
        <v>1</v>
      </c>
      <c r="F46" s="3">
        <f t="shared" si="2"/>
        <v>0.38461538461538464</v>
      </c>
      <c r="G46" s="31">
        <v>3</v>
      </c>
      <c r="H46" s="31">
        <v>5</v>
      </c>
      <c r="I46" s="3">
        <f t="shared" si="3"/>
        <v>0.61538461538461542</v>
      </c>
      <c r="J46" s="31"/>
      <c r="K46" s="3">
        <f t="shared" si="4"/>
        <v>0</v>
      </c>
      <c r="L46" s="11">
        <f t="shared" si="5"/>
        <v>1</v>
      </c>
    </row>
    <row r="47" spans="1:12" x14ac:dyDescent="0.25">
      <c r="A47" s="2" t="s">
        <v>17</v>
      </c>
      <c r="B47" s="31" t="s">
        <v>36</v>
      </c>
      <c r="C47" s="31">
        <v>11</v>
      </c>
      <c r="D47" s="31">
        <v>2</v>
      </c>
      <c r="E47" s="31">
        <v>1</v>
      </c>
      <c r="F47" s="3">
        <f t="shared" si="2"/>
        <v>0.27272727272727271</v>
      </c>
      <c r="G47" s="31">
        <v>3</v>
      </c>
      <c r="H47" s="31">
        <v>5</v>
      </c>
      <c r="I47" s="3">
        <f t="shared" si="3"/>
        <v>0.72727272727272729</v>
      </c>
      <c r="J47" s="31"/>
      <c r="K47" s="3">
        <f t="shared" si="4"/>
        <v>0</v>
      </c>
      <c r="L47" s="11">
        <f t="shared" si="5"/>
        <v>1</v>
      </c>
    </row>
    <row r="48" spans="1:12" x14ac:dyDescent="0.25">
      <c r="A48" s="2" t="s">
        <v>17</v>
      </c>
      <c r="B48" s="31" t="s">
        <v>37</v>
      </c>
      <c r="C48" s="31">
        <v>13</v>
      </c>
      <c r="D48" s="31">
        <v>4</v>
      </c>
      <c r="E48" s="31">
        <v>0</v>
      </c>
      <c r="F48" s="3">
        <f t="shared" si="2"/>
        <v>0.30769230769230771</v>
      </c>
      <c r="G48" s="31">
        <v>2</v>
      </c>
      <c r="H48" s="31">
        <v>6</v>
      </c>
      <c r="I48" s="3">
        <f t="shared" si="3"/>
        <v>0.61538461538461542</v>
      </c>
      <c r="J48" s="31">
        <v>1</v>
      </c>
      <c r="K48" s="3">
        <f t="shared" si="4"/>
        <v>7.6923076923076872E-2</v>
      </c>
      <c r="L48" s="11">
        <f t="shared" si="5"/>
        <v>1</v>
      </c>
    </row>
    <row r="49" spans="1:12" x14ac:dyDescent="0.25">
      <c r="A49" s="2" t="s">
        <v>17</v>
      </c>
      <c r="B49" s="31" t="s">
        <v>18</v>
      </c>
      <c r="C49" s="31">
        <v>13</v>
      </c>
      <c r="D49" s="31">
        <v>4</v>
      </c>
      <c r="E49" s="31">
        <v>0</v>
      </c>
      <c r="F49" s="3">
        <f t="shared" si="2"/>
        <v>0.30769230769230771</v>
      </c>
      <c r="G49" s="31">
        <v>3</v>
      </c>
      <c r="H49" s="31">
        <v>6</v>
      </c>
      <c r="I49" s="3">
        <f t="shared" si="3"/>
        <v>0.69230769230769229</v>
      </c>
      <c r="J49" s="31"/>
      <c r="K49" s="3">
        <f t="shared" si="4"/>
        <v>0</v>
      </c>
      <c r="L49" s="11">
        <f t="shared" si="5"/>
        <v>1</v>
      </c>
    </row>
    <row r="50" spans="1:12" x14ac:dyDescent="0.25">
      <c r="A50" s="2" t="s">
        <v>17</v>
      </c>
      <c r="B50" s="31" t="s">
        <v>38</v>
      </c>
      <c r="C50" s="31">
        <v>13</v>
      </c>
      <c r="D50" s="31">
        <v>1</v>
      </c>
      <c r="E50" s="31">
        <v>0</v>
      </c>
      <c r="F50" s="3">
        <f t="shared" si="2"/>
        <v>7.6923076923076927E-2</v>
      </c>
      <c r="G50" s="31">
        <v>6</v>
      </c>
      <c r="H50" s="31">
        <v>6</v>
      </c>
      <c r="I50" s="3">
        <f t="shared" si="3"/>
        <v>0.92307692307692313</v>
      </c>
      <c r="J50" s="31"/>
      <c r="K50" s="3">
        <f t="shared" si="4"/>
        <v>0</v>
      </c>
      <c r="L50" s="11">
        <f t="shared" si="5"/>
        <v>1</v>
      </c>
    </row>
  </sheetData>
  <mergeCells count="10">
    <mergeCell ref="H1:J1"/>
    <mergeCell ref="H9:J9"/>
    <mergeCell ref="H17:J17"/>
    <mergeCell ref="H25:J25"/>
    <mergeCell ref="L1:M1"/>
    <mergeCell ref="A37:B37"/>
    <mergeCell ref="A1:A2"/>
    <mergeCell ref="B1:E1"/>
    <mergeCell ref="A7:E7"/>
    <mergeCell ref="A22:E22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93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14" t="s">
        <v>2</v>
      </c>
      <c r="C2" s="14" t="s">
        <v>5</v>
      </c>
      <c r="D2" s="14" t="s">
        <v>53</v>
      </c>
      <c r="E2" s="14" t="s">
        <v>6</v>
      </c>
      <c r="F2" s="17"/>
      <c r="G2" s="10" t="s">
        <v>8</v>
      </c>
      <c r="H2" s="60" t="e">
        <f ca="1">SUM(C8:C20)</f>
        <v>#REF!</v>
      </c>
      <c r="I2" s="60" t="e">
        <f ca="1">SUM(D8:D20)</f>
        <v>#REF!</v>
      </c>
      <c r="J2" s="60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14">
        <v>5</v>
      </c>
      <c r="D3" s="14">
        <v>1</v>
      </c>
      <c r="E3" s="14">
        <v>3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93</v>
      </c>
      <c r="M3" s="7" t="s">
        <v>49</v>
      </c>
    </row>
    <row r="4" spans="1:13" x14ac:dyDescent="0.25">
      <c r="A4" s="10" t="s">
        <v>4</v>
      </c>
      <c r="B4" s="15">
        <v>8</v>
      </c>
      <c r="C4" s="14">
        <v>2</v>
      </c>
      <c r="D4" s="14">
        <v>0</v>
      </c>
      <c r="E4" s="14">
        <v>6</v>
      </c>
      <c r="F4" s="18"/>
      <c r="G4" s="10" t="s">
        <v>9</v>
      </c>
      <c r="H4" s="60" t="e">
        <f ca="1">SUM(D23:D35)</f>
        <v>#REF!</v>
      </c>
      <c r="I4" s="6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</v>
      </c>
      <c r="M4" s="8">
        <f t="array" ref="M4">INDEX($C$38:$L$50,MATCH(1,($A$38:$A$50=$L$3)*($B$38:$B$50=$M$3),0),7)</f>
        <v>0.66666666666666663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 t="e">
        <f>100/L4/100</f>
        <v>#DIV/0!</v>
      </c>
      <c r="M5" s="9">
        <f>100/M4/100</f>
        <v>1.5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93</v>
      </c>
      <c r="M7" s="33" t="s">
        <v>92</v>
      </c>
    </row>
    <row r="8" spans="1:13" x14ac:dyDescent="0.25">
      <c r="A8" s="10"/>
      <c r="B8" s="80" t="s">
        <v>93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79"/>
      <c r="G8" s="1"/>
      <c r="H8" s="1"/>
      <c r="I8" s="1"/>
      <c r="J8" s="1"/>
      <c r="K8" s="1"/>
      <c r="L8" s="1" t="s">
        <v>93</v>
      </c>
      <c r="M8" s="12" t="s">
        <v>94</v>
      </c>
    </row>
    <row r="9" spans="1:13" x14ac:dyDescent="0.25">
      <c r="A9" s="10"/>
      <c r="B9" s="80" t="s">
        <v>93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79"/>
      <c r="G9" s="10" t="s">
        <v>7</v>
      </c>
      <c r="H9" s="83" t="s">
        <v>1</v>
      </c>
      <c r="I9" s="88"/>
      <c r="J9" s="84"/>
      <c r="K9" s="1"/>
      <c r="L9" s="1" t="s">
        <v>93</v>
      </c>
      <c r="M9" s="12" t="s">
        <v>91</v>
      </c>
    </row>
    <row r="10" spans="1:13" x14ac:dyDescent="0.25">
      <c r="A10" s="10"/>
      <c r="B10" s="80" t="s">
        <v>93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79"/>
      <c r="G10" s="10" t="s">
        <v>8</v>
      </c>
      <c r="H10" s="13">
        <v>187</v>
      </c>
      <c r="I10" s="60">
        <v>162</v>
      </c>
      <c r="J10" s="60">
        <v>25</v>
      </c>
      <c r="K10" s="1"/>
      <c r="L10" s="1" t="s">
        <v>93</v>
      </c>
      <c r="M10" s="12" t="s">
        <v>95</v>
      </c>
    </row>
    <row r="11" spans="1:13" x14ac:dyDescent="0.25">
      <c r="A11" s="10"/>
      <c r="B11" s="80" t="s">
        <v>93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79"/>
      <c r="G11" s="10" t="s">
        <v>10</v>
      </c>
      <c r="H11" s="22">
        <v>20.777777777777779</v>
      </c>
      <c r="I11" s="22">
        <v>18</v>
      </c>
      <c r="J11" s="13"/>
      <c r="K11" s="1"/>
      <c r="L11" s="1" t="s">
        <v>93</v>
      </c>
      <c r="M11" s="12" t="s">
        <v>96</v>
      </c>
    </row>
    <row r="12" spans="1:13" x14ac:dyDescent="0.25">
      <c r="A12" s="10"/>
      <c r="B12" s="80" t="s">
        <v>93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79"/>
      <c r="G12" s="10" t="s">
        <v>9</v>
      </c>
      <c r="H12" s="60">
        <v>116</v>
      </c>
      <c r="I12" s="60">
        <v>230</v>
      </c>
      <c r="J12" s="13">
        <v>-114</v>
      </c>
      <c r="K12" s="1"/>
      <c r="L12" s="1" t="s">
        <v>93</v>
      </c>
      <c r="M12" s="12" t="s">
        <v>97</v>
      </c>
    </row>
    <row r="13" spans="1:13" x14ac:dyDescent="0.25">
      <c r="A13" s="10"/>
      <c r="B13" s="80" t="s">
        <v>93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79"/>
      <c r="G13" s="10" t="s">
        <v>10</v>
      </c>
      <c r="H13" s="22">
        <v>14.5</v>
      </c>
      <c r="I13" s="22">
        <v>28.75</v>
      </c>
      <c r="J13" s="13"/>
      <c r="K13" s="1"/>
      <c r="L13" s="1" t="s">
        <v>93</v>
      </c>
      <c r="M13" s="12" t="s">
        <v>98</v>
      </c>
    </row>
    <row r="14" spans="1:13" x14ac:dyDescent="0.25">
      <c r="A14" s="10"/>
      <c r="B14" s="80" t="s">
        <v>93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79"/>
      <c r="G14" s="10" t="s">
        <v>11</v>
      </c>
      <c r="H14" s="13">
        <v>303</v>
      </c>
      <c r="I14" s="13">
        <v>392</v>
      </c>
      <c r="J14" s="13">
        <v>-89</v>
      </c>
      <c r="K14" s="1"/>
      <c r="L14" s="1" t="s">
        <v>93</v>
      </c>
      <c r="M14" s="12" t="s">
        <v>99</v>
      </c>
    </row>
    <row r="15" spans="1:13" x14ac:dyDescent="0.25">
      <c r="A15" s="10"/>
      <c r="B15" s="80" t="s">
        <v>93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79"/>
      <c r="G15" s="10" t="s">
        <v>10</v>
      </c>
      <c r="H15" s="22">
        <v>17.823529411764707</v>
      </c>
      <c r="I15" s="22">
        <v>23.058823529411764</v>
      </c>
      <c r="J15" s="13"/>
      <c r="K15" s="1"/>
      <c r="L15" s="1" t="s">
        <v>93</v>
      </c>
      <c r="M15" s="12" t="s">
        <v>100</v>
      </c>
    </row>
    <row r="16" spans="1:13" x14ac:dyDescent="0.25">
      <c r="A16" s="10"/>
      <c r="B16" s="80" t="s">
        <v>93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79"/>
      <c r="G16" s="1"/>
      <c r="H16" s="1"/>
      <c r="I16" s="1"/>
      <c r="J16" s="1"/>
      <c r="K16" s="1"/>
      <c r="L16" s="1" t="s">
        <v>93</v>
      </c>
      <c r="M16" s="12" t="s">
        <v>101</v>
      </c>
    </row>
    <row r="17" spans="1:13" x14ac:dyDescent="0.25">
      <c r="A17" s="10"/>
      <c r="B17" s="80" t="s">
        <v>93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79"/>
      <c r="G17" s="10" t="s">
        <v>7</v>
      </c>
      <c r="H17" s="83"/>
      <c r="I17" s="88"/>
      <c r="J17" s="84"/>
      <c r="K17" s="1"/>
      <c r="L17" s="1" t="s">
        <v>93</v>
      </c>
      <c r="M17" s="12" t="s">
        <v>102</v>
      </c>
    </row>
    <row r="18" spans="1:13" x14ac:dyDescent="0.25">
      <c r="A18" s="10"/>
      <c r="B18" s="80" t="s">
        <v>93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79"/>
      <c r="G18" s="10" t="s">
        <v>8</v>
      </c>
      <c r="H18" s="13"/>
      <c r="I18" s="60"/>
      <c r="J18" s="60"/>
      <c r="K18" s="1"/>
      <c r="L18" s="1" t="s">
        <v>93</v>
      </c>
      <c r="M18" s="12" t="s">
        <v>103</v>
      </c>
    </row>
    <row r="19" spans="1:13" x14ac:dyDescent="0.25">
      <c r="A19" s="10"/>
      <c r="B19" s="80" t="s">
        <v>93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79"/>
      <c r="G19" s="10" t="s">
        <v>10</v>
      </c>
      <c r="H19" s="22"/>
      <c r="I19" s="22"/>
      <c r="J19" s="13"/>
      <c r="K19" s="1"/>
      <c r="L19" s="1" t="s">
        <v>93</v>
      </c>
      <c r="M19" s="12" t="s">
        <v>104</v>
      </c>
    </row>
    <row r="20" spans="1:13" x14ac:dyDescent="0.25">
      <c r="A20" s="10"/>
      <c r="B20" s="80" t="s">
        <v>93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79"/>
      <c r="G20" s="10" t="s">
        <v>9</v>
      </c>
      <c r="H20" s="60"/>
      <c r="I20" s="60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79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0" t="s">
        <v>93</v>
      </c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79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0" t="s">
        <v>93</v>
      </c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79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0" t="s">
        <v>93</v>
      </c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79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0" t="s">
        <v>93</v>
      </c>
      <c r="G26" s="10" t="s">
        <v>8</v>
      </c>
      <c r="H26" s="13"/>
      <c r="I26" s="60"/>
      <c r="J26" s="60"/>
      <c r="K26" s="1"/>
      <c r="L26" s="1"/>
      <c r="M26" s="1"/>
    </row>
    <row r="27" spans="1:13" x14ac:dyDescent="0.25">
      <c r="A27" s="10"/>
      <c r="B27" s="79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0" t="s">
        <v>93</v>
      </c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79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0" t="s">
        <v>93</v>
      </c>
      <c r="G28" s="10" t="s">
        <v>9</v>
      </c>
      <c r="H28" s="60"/>
      <c r="I28" s="60"/>
      <c r="J28" s="13"/>
      <c r="K28" s="1"/>
      <c r="L28" s="1"/>
      <c r="M28" s="1"/>
    </row>
    <row r="29" spans="1:13" x14ac:dyDescent="0.25">
      <c r="A29" s="10"/>
      <c r="B29" s="79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0" t="s">
        <v>93</v>
      </c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79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0" t="s">
        <v>93</v>
      </c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79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0" t="s">
        <v>93</v>
      </c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79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0" t="s">
        <v>93</v>
      </c>
      <c r="G32" s="1"/>
      <c r="H32" s="1"/>
      <c r="K32" s="1"/>
      <c r="L32" s="1"/>
    </row>
    <row r="33" spans="1:13" x14ac:dyDescent="0.25">
      <c r="A33" s="10"/>
      <c r="B33" s="79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0" t="s">
        <v>93</v>
      </c>
      <c r="G33" s="1"/>
      <c r="H33" s="1"/>
      <c r="K33" s="1"/>
      <c r="L33" s="1"/>
    </row>
    <row r="34" spans="1:13" x14ac:dyDescent="0.25">
      <c r="A34" s="10"/>
      <c r="B34" s="79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0" t="s">
        <v>93</v>
      </c>
      <c r="G34" s="1"/>
      <c r="H34" s="1"/>
      <c r="K34" s="1"/>
      <c r="L34" s="1"/>
    </row>
    <row r="35" spans="1:13" x14ac:dyDescent="0.25">
      <c r="A35" s="10"/>
      <c r="B35" s="79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0" t="s">
        <v>93</v>
      </c>
      <c r="G35" s="1"/>
      <c r="H35" s="1"/>
      <c r="K35" s="1"/>
      <c r="L35" s="1"/>
    </row>
    <row r="36" spans="1:13" x14ac:dyDescent="0.25">
      <c r="A36" s="1"/>
      <c r="M36" s="32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27</v>
      </c>
      <c r="B38" s="14" t="s">
        <v>17</v>
      </c>
      <c r="C38" s="15">
        <v>8</v>
      </c>
      <c r="D38" s="14">
        <v>3</v>
      </c>
      <c r="E38" s="15">
        <v>2</v>
      </c>
      <c r="F38" s="3">
        <f t="shared" ref="F38:F50" si="3">(D38+E38)/C38</f>
        <v>0.625</v>
      </c>
      <c r="G38" s="14">
        <v>0</v>
      </c>
      <c r="H38" s="14">
        <v>3</v>
      </c>
      <c r="I38" s="3">
        <f t="shared" ref="I38:I50" si="4">(G38+H38)/C38</f>
        <v>0.375</v>
      </c>
      <c r="J38" s="14"/>
      <c r="K38" s="3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27</v>
      </c>
      <c r="B39" s="14" t="s">
        <v>28</v>
      </c>
      <c r="C39" s="15">
        <v>11</v>
      </c>
      <c r="D39" s="14">
        <v>3</v>
      </c>
      <c r="E39" s="15">
        <v>0</v>
      </c>
      <c r="F39" s="3">
        <f t="shared" si="3"/>
        <v>0.27272727272727271</v>
      </c>
      <c r="G39" s="14">
        <v>2</v>
      </c>
      <c r="H39" s="14">
        <v>6</v>
      </c>
      <c r="I39" s="3">
        <f t="shared" si="4"/>
        <v>0.72727272727272729</v>
      </c>
      <c r="J39" s="14"/>
      <c r="K39" s="3">
        <f t="shared" si="5"/>
        <v>0</v>
      </c>
      <c r="L39" s="11">
        <f t="shared" si="6"/>
        <v>1</v>
      </c>
    </row>
    <row r="40" spans="1:13" x14ac:dyDescent="0.25">
      <c r="A40" s="2" t="s">
        <v>27</v>
      </c>
      <c r="B40" s="2" t="s">
        <v>29</v>
      </c>
      <c r="C40" s="15">
        <v>15</v>
      </c>
      <c r="D40" s="14">
        <v>7</v>
      </c>
      <c r="E40" s="15">
        <v>1</v>
      </c>
      <c r="F40" s="3">
        <f t="shared" si="3"/>
        <v>0.53333333333333333</v>
      </c>
      <c r="G40" s="14">
        <v>0</v>
      </c>
      <c r="H40" s="14">
        <v>6</v>
      </c>
      <c r="I40" s="3">
        <f t="shared" si="4"/>
        <v>0.4</v>
      </c>
      <c r="J40" s="14">
        <v>1</v>
      </c>
      <c r="K40" s="3">
        <f t="shared" si="5"/>
        <v>6.6666666666666652E-2</v>
      </c>
      <c r="L40" s="11">
        <f t="shared" si="6"/>
        <v>1</v>
      </c>
    </row>
    <row r="41" spans="1:13" x14ac:dyDescent="0.25">
      <c r="A41" s="2" t="s">
        <v>27</v>
      </c>
      <c r="B41" s="14" t="s">
        <v>30</v>
      </c>
      <c r="C41" s="15">
        <v>17</v>
      </c>
      <c r="D41" s="14">
        <v>5</v>
      </c>
      <c r="E41" s="15">
        <v>1</v>
      </c>
      <c r="F41" s="3">
        <f t="shared" si="3"/>
        <v>0.35294117647058826</v>
      </c>
      <c r="G41" s="14">
        <v>1</v>
      </c>
      <c r="H41" s="14">
        <v>7</v>
      </c>
      <c r="I41" s="3">
        <f t="shared" si="4"/>
        <v>0.47058823529411764</v>
      </c>
      <c r="J41" s="14">
        <v>3</v>
      </c>
      <c r="K41" s="3">
        <f t="shared" si="5"/>
        <v>0.17647058823529416</v>
      </c>
      <c r="L41" s="11">
        <f t="shared" si="6"/>
        <v>1</v>
      </c>
    </row>
    <row r="42" spans="1:13" x14ac:dyDescent="0.25">
      <c r="A42" s="2" t="s">
        <v>27</v>
      </c>
      <c r="B42" s="14" t="s">
        <v>31</v>
      </c>
      <c r="C42" s="15">
        <v>17</v>
      </c>
      <c r="D42" s="14">
        <v>6</v>
      </c>
      <c r="E42" s="15">
        <v>0</v>
      </c>
      <c r="F42" s="3">
        <f t="shared" si="3"/>
        <v>0.35294117647058826</v>
      </c>
      <c r="G42" s="14">
        <v>2</v>
      </c>
      <c r="H42" s="14">
        <v>8</v>
      </c>
      <c r="I42" s="3">
        <f t="shared" si="4"/>
        <v>0.58823529411764708</v>
      </c>
      <c r="J42" s="14">
        <v>1</v>
      </c>
      <c r="K42" s="3">
        <f t="shared" si="5"/>
        <v>5.8823529411764719E-2</v>
      </c>
      <c r="L42" s="11">
        <f t="shared" si="6"/>
        <v>1</v>
      </c>
    </row>
    <row r="43" spans="1:13" x14ac:dyDescent="0.25">
      <c r="A43" s="2" t="s">
        <v>27</v>
      </c>
      <c r="B43" s="14" t="s">
        <v>32</v>
      </c>
      <c r="C43" s="15">
        <v>7</v>
      </c>
      <c r="D43" s="14">
        <v>3</v>
      </c>
      <c r="E43" s="15">
        <v>1</v>
      </c>
      <c r="F43" s="3">
        <f t="shared" si="3"/>
        <v>0.5714285714285714</v>
      </c>
      <c r="G43" s="14">
        <v>1</v>
      </c>
      <c r="H43" s="14">
        <v>1</v>
      </c>
      <c r="I43" s="3">
        <f t="shared" si="4"/>
        <v>0.2857142857142857</v>
      </c>
      <c r="J43" s="14">
        <v>1</v>
      </c>
      <c r="K43" s="3">
        <f t="shared" si="5"/>
        <v>0.1428571428571429</v>
      </c>
      <c r="L43" s="11">
        <f t="shared" si="6"/>
        <v>1</v>
      </c>
    </row>
    <row r="44" spans="1:13" x14ac:dyDescent="0.25">
      <c r="A44" s="2" t="s">
        <v>27</v>
      </c>
      <c r="B44" s="14" t="s">
        <v>33</v>
      </c>
      <c r="C44" s="15">
        <v>7</v>
      </c>
      <c r="D44" s="14">
        <v>2</v>
      </c>
      <c r="E44" s="15">
        <v>1</v>
      </c>
      <c r="F44" s="3">
        <f t="shared" si="3"/>
        <v>0.42857142857142855</v>
      </c>
      <c r="G44" s="14">
        <v>0</v>
      </c>
      <c r="H44" s="14">
        <v>3</v>
      </c>
      <c r="I44" s="3">
        <f t="shared" si="4"/>
        <v>0.42857142857142855</v>
      </c>
      <c r="J44" s="14">
        <v>1</v>
      </c>
      <c r="K44" s="3">
        <f t="shared" si="5"/>
        <v>0.1428571428571429</v>
      </c>
      <c r="L44" s="11">
        <f t="shared" si="6"/>
        <v>1</v>
      </c>
    </row>
    <row r="45" spans="1:13" x14ac:dyDescent="0.25">
      <c r="A45" s="2" t="s">
        <v>27</v>
      </c>
      <c r="B45" s="14" t="s">
        <v>34</v>
      </c>
      <c r="C45" s="15">
        <v>18</v>
      </c>
      <c r="D45" s="14">
        <v>5</v>
      </c>
      <c r="E45" s="15">
        <v>2</v>
      </c>
      <c r="F45" s="3">
        <f t="shared" si="3"/>
        <v>0.3888888888888889</v>
      </c>
      <c r="G45" s="14">
        <v>4</v>
      </c>
      <c r="H45" s="14">
        <v>7</v>
      </c>
      <c r="I45" s="3">
        <f t="shared" si="4"/>
        <v>0.61111111111111116</v>
      </c>
      <c r="J45" s="14"/>
      <c r="K45" s="3">
        <f t="shared" si="5"/>
        <v>0</v>
      </c>
      <c r="L45" s="11">
        <f t="shared" si="6"/>
        <v>1</v>
      </c>
    </row>
    <row r="46" spans="1:13" x14ac:dyDescent="0.25">
      <c r="A46" s="2" t="s">
        <v>27</v>
      </c>
      <c r="B46" s="14" t="s">
        <v>35</v>
      </c>
      <c r="C46" s="15">
        <v>18</v>
      </c>
      <c r="D46" s="14">
        <v>8</v>
      </c>
      <c r="E46" s="15">
        <v>1</v>
      </c>
      <c r="F46" s="3">
        <f t="shared" si="3"/>
        <v>0.5</v>
      </c>
      <c r="G46" s="14">
        <v>1</v>
      </c>
      <c r="H46" s="14">
        <v>8</v>
      </c>
      <c r="I46" s="3">
        <f t="shared" si="4"/>
        <v>0.5</v>
      </c>
      <c r="J46" s="14"/>
      <c r="K46" s="3">
        <f t="shared" si="5"/>
        <v>0</v>
      </c>
      <c r="L46" s="11">
        <f t="shared" si="6"/>
        <v>1</v>
      </c>
    </row>
    <row r="47" spans="1:13" x14ac:dyDescent="0.25">
      <c r="A47" s="2" t="s">
        <v>27</v>
      </c>
      <c r="B47" s="14" t="s">
        <v>36</v>
      </c>
      <c r="C47" s="15">
        <v>3</v>
      </c>
      <c r="D47" s="14">
        <v>0</v>
      </c>
      <c r="E47" s="15">
        <v>0</v>
      </c>
      <c r="F47" s="3">
        <f t="shared" si="3"/>
        <v>0</v>
      </c>
      <c r="G47" s="14">
        <v>1</v>
      </c>
      <c r="H47" s="14">
        <v>1</v>
      </c>
      <c r="I47" s="3">
        <f t="shared" si="4"/>
        <v>0.66666666666666663</v>
      </c>
      <c r="J47" s="14">
        <v>1</v>
      </c>
      <c r="K47" s="3">
        <f t="shared" si="5"/>
        <v>0.33333333333333337</v>
      </c>
      <c r="L47" s="11">
        <f t="shared" si="6"/>
        <v>1</v>
      </c>
    </row>
    <row r="48" spans="1:13" x14ac:dyDescent="0.25">
      <c r="A48" s="2" t="s">
        <v>27</v>
      </c>
      <c r="B48" s="14" t="s">
        <v>37</v>
      </c>
      <c r="C48" s="15">
        <v>15</v>
      </c>
      <c r="D48" s="14">
        <v>2</v>
      </c>
      <c r="E48" s="15">
        <v>1</v>
      </c>
      <c r="F48" s="3">
        <f t="shared" si="3"/>
        <v>0.2</v>
      </c>
      <c r="G48" s="14">
        <v>5</v>
      </c>
      <c r="H48" s="14">
        <v>7</v>
      </c>
      <c r="I48" s="3">
        <f t="shared" si="4"/>
        <v>0.8</v>
      </c>
      <c r="J48" s="14"/>
      <c r="K48" s="3">
        <f t="shared" si="5"/>
        <v>0</v>
      </c>
      <c r="L48" s="11">
        <f t="shared" si="6"/>
        <v>1</v>
      </c>
    </row>
    <row r="49" spans="1:12" x14ac:dyDescent="0.25">
      <c r="A49" s="2" t="s">
        <v>27</v>
      </c>
      <c r="B49" s="14" t="s">
        <v>18</v>
      </c>
      <c r="C49" s="15">
        <v>17</v>
      </c>
      <c r="D49" s="14">
        <v>4</v>
      </c>
      <c r="E49" s="15">
        <v>1</v>
      </c>
      <c r="F49" s="3">
        <f t="shared" si="3"/>
        <v>0.29411764705882354</v>
      </c>
      <c r="G49" s="14">
        <v>3</v>
      </c>
      <c r="H49" s="14">
        <v>7</v>
      </c>
      <c r="I49" s="3">
        <f t="shared" si="4"/>
        <v>0.58823529411764708</v>
      </c>
      <c r="J49" s="14">
        <v>2</v>
      </c>
      <c r="K49" s="3">
        <f t="shared" si="5"/>
        <v>0.11764705882352944</v>
      </c>
      <c r="L49" s="11">
        <f t="shared" si="6"/>
        <v>1</v>
      </c>
    </row>
    <row r="50" spans="1:12" x14ac:dyDescent="0.25">
      <c r="A50" s="2" t="s">
        <v>27</v>
      </c>
      <c r="B50" s="14" t="s">
        <v>38</v>
      </c>
      <c r="C50" s="15">
        <v>18</v>
      </c>
      <c r="D50" s="14">
        <v>6</v>
      </c>
      <c r="E50" s="15">
        <v>0</v>
      </c>
      <c r="F50" s="3">
        <f t="shared" si="3"/>
        <v>0.33333333333333331</v>
      </c>
      <c r="G50" s="14">
        <v>3</v>
      </c>
      <c r="H50" s="14">
        <v>9</v>
      </c>
      <c r="I50" s="3">
        <f t="shared" si="4"/>
        <v>0.66666666666666663</v>
      </c>
      <c r="J50" s="14"/>
      <c r="K50" s="3">
        <f t="shared" si="5"/>
        <v>0</v>
      </c>
      <c r="L50" s="11">
        <f t="shared" si="6"/>
        <v>1</v>
      </c>
    </row>
  </sheetData>
  <mergeCells count="10">
    <mergeCell ref="L1:M1"/>
    <mergeCell ref="A37:B37"/>
    <mergeCell ref="A22:E22"/>
    <mergeCell ref="A1:A2"/>
    <mergeCell ref="B1:E1"/>
    <mergeCell ref="A7:E7"/>
    <mergeCell ref="H1:J1"/>
    <mergeCell ref="H9:J9"/>
    <mergeCell ref="H17:J17"/>
    <mergeCell ref="H25:J25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A23:A35 A8:A20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91" t="s">
        <v>94</v>
      </c>
      <c r="B1" s="83" t="s">
        <v>1</v>
      </c>
      <c r="C1" s="88"/>
      <c r="D1" s="88"/>
      <c r="E1" s="84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92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0" t="e">
        <f ca="1">SUM(C8:C20)</f>
        <v>#REF!</v>
      </c>
      <c r="I2" s="60" t="e">
        <f ca="1">SUM(D8:D20)</f>
        <v>#REF!</v>
      </c>
      <c r="J2" s="60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9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94</v>
      </c>
      <c r="M3" s="7" t="s">
        <v>49</v>
      </c>
    </row>
    <row r="4" spans="1:13" x14ac:dyDescent="0.25">
      <c r="A4" s="10" t="s">
        <v>4</v>
      </c>
      <c r="B4" s="15">
        <v>8</v>
      </c>
      <c r="C4" s="31">
        <v>4</v>
      </c>
      <c r="D4" s="31">
        <v>1</v>
      </c>
      <c r="E4" s="31">
        <v>3</v>
      </c>
      <c r="F4" s="18"/>
      <c r="G4" s="10" t="s">
        <v>9</v>
      </c>
      <c r="H4" s="60" t="e">
        <f ca="1">SUM(D23:D35)</f>
        <v>#REF!</v>
      </c>
      <c r="I4" s="60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0.66666666666666663</v>
      </c>
      <c r="M4" s="8">
        <f t="array" ref="M4">INDEX($C$38:$L$50,MATCH(1,($A$38:$A$50=$L$3)*($B$38:$B$50=$M$3),0),7)</f>
        <v>0.33333333333333331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13</v>
      </c>
      <c r="D5" s="15">
        <f t="shared" si="1"/>
        <v>1</v>
      </c>
      <c r="E5" s="15">
        <f t="shared" si="1"/>
        <v>3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1.5</v>
      </c>
      <c r="M5" s="9">
        <f>100/M4/100</f>
        <v>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94</v>
      </c>
      <c r="M7" s="33" t="s">
        <v>92</v>
      </c>
    </row>
    <row r="8" spans="1:13" x14ac:dyDescent="0.25">
      <c r="A8" s="10"/>
      <c r="B8" s="81" t="s">
        <v>94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94</v>
      </c>
      <c r="M8" s="12" t="s">
        <v>93</v>
      </c>
    </row>
    <row r="9" spans="1:13" x14ac:dyDescent="0.25">
      <c r="A9" s="10"/>
      <c r="B9" s="81" t="s">
        <v>94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94</v>
      </c>
      <c r="M9" s="12" t="s">
        <v>91</v>
      </c>
    </row>
    <row r="10" spans="1:13" x14ac:dyDescent="0.25">
      <c r="A10" s="10"/>
      <c r="B10" s="81" t="s">
        <v>94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256</v>
      </c>
      <c r="I10" s="60">
        <v>91</v>
      </c>
      <c r="J10" s="60">
        <v>165</v>
      </c>
      <c r="K10" s="1"/>
      <c r="L10" s="1" t="s">
        <v>94</v>
      </c>
      <c r="M10" s="12" t="s">
        <v>95</v>
      </c>
    </row>
    <row r="11" spans="1:13" x14ac:dyDescent="0.25">
      <c r="A11" s="10"/>
      <c r="B11" s="81" t="s">
        <v>94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28.444444444444443</v>
      </c>
      <c r="I11" s="22">
        <v>10.111111111111111</v>
      </c>
      <c r="J11" s="13"/>
      <c r="K11" s="1"/>
      <c r="L11" s="1" t="s">
        <v>94</v>
      </c>
      <c r="M11" s="12" t="s">
        <v>96</v>
      </c>
    </row>
    <row r="12" spans="1:13" x14ac:dyDescent="0.25">
      <c r="A12" s="10"/>
      <c r="B12" s="81" t="s">
        <v>94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0">
        <v>189</v>
      </c>
      <c r="I12" s="60">
        <v>201</v>
      </c>
      <c r="J12" s="13">
        <v>-12</v>
      </c>
      <c r="K12" s="1"/>
      <c r="L12" s="1" t="s">
        <v>94</v>
      </c>
      <c r="M12" s="12" t="s">
        <v>97</v>
      </c>
    </row>
    <row r="13" spans="1:13" x14ac:dyDescent="0.25">
      <c r="A13" s="10"/>
      <c r="B13" s="81" t="s">
        <v>94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23.625</v>
      </c>
      <c r="I13" s="22">
        <v>25.125</v>
      </c>
      <c r="J13" s="13"/>
      <c r="K13" s="1"/>
      <c r="L13" s="1" t="s">
        <v>94</v>
      </c>
      <c r="M13" s="12" t="s">
        <v>98</v>
      </c>
    </row>
    <row r="14" spans="1:13" x14ac:dyDescent="0.25">
      <c r="A14" s="10"/>
      <c r="B14" s="81" t="s">
        <v>94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445</v>
      </c>
      <c r="I14" s="13">
        <v>292</v>
      </c>
      <c r="J14" s="13">
        <v>153</v>
      </c>
      <c r="K14" s="1"/>
      <c r="L14" s="1" t="s">
        <v>94</v>
      </c>
      <c r="M14" s="12" t="s">
        <v>99</v>
      </c>
    </row>
    <row r="15" spans="1:13" x14ac:dyDescent="0.25">
      <c r="A15" s="10"/>
      <c r="B15" s="81" t="s">
        <v>94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26.176470588235293</v>
      </c>
      <c r="I15" s="22">
        <v>17.176470588235293</v>
      </c>
      <c r="J15" s="13"/>
      <c r="K15" s="1"/>
      <c r="L15" s="1" t="s">
        <v>94</v>
      </c>
      <c r="M15" s="12" t="s">
        <v>100</v>
      </c>
    </row>
    <row r="16" spans="1:13" x14ac:dyDescent="0.25">
      <c r="A16" s="10"/>
      <c r="B16" s="81" t="s">
        <v>94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94</v>
      </c>
      <c r="M16" s="12" t="s">
        <v>101</v>
      </c>
    </row>
    <row r="17" spans="1:13" x14ac:dyDescent="0.25">
      <c r="A17" s="10"/>
      <c r="B17" s="81" t="s">
        <v>94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94</v>
      </c>
      <c r="M17" s="12" t="s">
        <v>102</v>
      </c>
    </row>
    <row r="18" spans="1:13" x14ac:dyDescent="0.25">
      <c r="A18" s="10"/>
      <c r="B18" s="81" t="s">
        <v>94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0"/>
      <c r="J18" s="60"/>
      <c r="K18" s="1"/>
      <c r="L18" s="1" t="s">
        <v>94</v>
      </c>
      <c r="M18" s="12" t="s">
        <v>103</v>
      </c>
    </row>
    <row r="19" spans="1:13" x14ac:dyDescent="0.25">
      <c r="A19" s="10"/>
      <c r="B19" s="81" t="s">
        <v>94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94</v>
      </c>
      <c r="M19" s="12" t="s">
        <v>104</v>
      </c>
    </row>
    <row r="20" spans="1:13" x14ac:dyDescent="0.25">
      <c r="A20" s="10"/>
      <c r="B20" s="81" t="s">
        <v>94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0"/>
      <c r="I20" s="60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93" t="s">
        <v>9</v>
      </c>
      <c r="B22" s="94"/>
      <c r="C22" s="94"/>
      <c r="D22" s="94"/>
      <c r="E22" s="95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30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94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30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94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30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94</v>
      </c>
      <c r="F25" s="1"/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81"/>
      <c r="C26" s="30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94</v>
      </c>
      <c r="F26" s="1"/>
      <c r="G26" s="10" t="s">
        <v>8</v>
      </c>
      <c r="H26" s="13"/>
      <c r="I26" s="60"/>
      <c r="J26" s="60"/>
      <c r="K26" s="1"/>
      <c r="L26" s="1"/>
      <c r="M26" s="1"/>
    </row>
    <row r="27" spans="1:13" x14ac:dyDescent="0.25">
      <c r="A27" s="10"/>
      <c r="B27" s="81"/>
      <c r="C27" s="30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94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30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94</v>
      </c>
      <c r="F28" s="1"/>
      <c r="G28" s="10" t="s">
        <v>9</v>
      </c>
      <c r="H28" s="60"/>
      <c r="I28" s="60"/>
      <c r="J28" s="13"/>
      <c r="K28" s="1"/>
      <c r="L28" s="1"/>
      <c r="M28" s="1"/>
    </row>
    <row r="29" spans="1:13" x14ac:dyDescent="0.25">
      <c r="A29" s="10"/>
      <c r="B29" s="81"/>
      <c r="C29" s="30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94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30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94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30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94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30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94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30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94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30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94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30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94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28</v>
      </c>
      <c r="B38" s="31" t="s">
        <v>17</v>
      </c>
      <c r="C38" s="31">
        <v>11</v>
      </c>
      <c r="D38" s="31">
        <v>6</v>
      </c>
      <c r="E38" s="31">
        <v>2</v>
      </c>
      <c r="F38" s="23">
        <f t="shared" ref="F38:F50" si="3">(D38+E38)/C38</f>
        <v>0.72727272727272729</v>
      </c>
      <c r="G38" s="31">
        <v>0</v>
      </c>
      <c r="H38" s="24">
        <v>3</v>
      </c>
      <c r="I38" s="23">
        <f t="shared" ref="I38:I50" si="4">(G38+H38)/C38</f>
        <v>0.27272727272727271</v>
      </c>
      <c r="J38" s="31"/>
      <c r="K38" s="3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28</v>
      </c>
      <c r="B39" s="2" t="s">
        <v>27</v>
      </c>
      <c r="C39" s="31">
        <v>11</v>
      </c>
      <c r="D39" s="31">
        <v>6</v>
      </c>
      <c r="E39" s="31">
        <v>2</v>
      </c>
      <c r="F39" s="23">
        <f t="shared" si="3"/>
        <v>0.72727272727272729</v>
      </c>
      <c r="G39" s="31">
        <v>0</v>
      </c>
      <c r="H39" s="31">
        <v>3</v>
      </c>
      <c r="I39" s="23">
        <f t="shared" si="4"/>
        <v>0.27272727272727271</v>
      </c>
      <c r="J39" s="31"/>
      <c r="K39" s="3">
        <f t="shared" si="5"/>
        <v>0</v>
      </c>
      <c r="L39" s="11">
        <f t="shared" si="6"/>
        <v>1</v>
      </c>
    </row>
    <row r="40" spans="1:13" x14ac:dyDescent="0.25">
      <c r="A40" s="2" t="s">
        <v>28</v>
      </c>
      <c r="B40" s="2" t="s">
        <v>29</v>
      </c>
      <c r="C40" s="31">
        <v>13</v>
      </c>
      <c r="D40" s="31">
        <v>5</v>
      </c>
      <c r="E40" s="31">
        <v>2</v>
      </c>
      <c r="F40" s="23">
        <f t="shared" si="3"/>
        <v>0.53846153846153844</v>
      </c>
      <c r="G40" s="31">
        <v>0</v>
      </c>
      <c r="H40" s="31">
        <v>5</v>
      </c>
      <c r="I40" s="23">
        <f t="shared" si="4"/>
        <v>0.38461538461538464</v>
      </c>
      <c r="J40" s="31">
        <v>1</v>
      </c>
      <c r="K40" s="3">
        <f t="shared" si="5"/>
        <v>7.6923076923076872E-2</v>
      </c>
      <c r="L40" s="11">
        <f t="shared" si="6"/>
        <v>1</v>
      </c>
    </row>
    <row r="41" spans="1:13" x14ac:dyDescent="0.25">
      <c r="A41" s="2" t="s">
        <v>28</v>
      </c>
      <c r="B41" s="31" t="s">
        <v>55</v>
      </c>
      <c r="C41" s="31">
        <v>18</v>
      </c>
      <c r="D41" s="31">
        <v>5</v>
      </c>
      <c r="E41" s="31">
        <v>2</v>
      </c>
      <c r="F41" s="23">
        <f t="shared" si="3"/>
        <v>0.3888888888888889</v>
      </c>
      <c r="G41" s="31">
        <v>4</v>
      </c>
      <c r="H41" s="31">
        <v>6</v>
      </c>
      <c r="I41" s="23">
        <f t="shared" si="4"/>
        <v>0.55555555555555558</v>
      </c>
      <c r="J41" s="31">
        <v>1</v>
      </c>
      <c r="K41" s="3">
        <f t="shared" si="5"/>
        <v>5.555555555555558E-2</v>
      </c>
      <c r="L41" s="11">
        <f t="shared" si="6"/>
        <v>1</v>
      </c>
    </row>
    <row r="42" spans="1:13" x14ac:dyDescent="0.25">
      <c r="A42" s="2" t="s">
        <v>28</v>
      </c>
      <c r="B42" s="31" t="s">
        <v>31</v>
      </c>
      <c r="C42" s="31">
        <v>18</v>
      </c>
      <c r="D42" s="31">
        <v>5</v>
      </c>
      <c r="E42" s="31">
        <v>1</v>
      </c>
      <c r="F42" s="23">
        <f t="shared" si="3"/>
        <v>0.33333333333333331</v>
      </c>
      <c r="G42" s="31">
        <v>3</v>
      </c>
      <c r="H42" s="31">
        <v>7</v>
      </c>
      <c r="I42" s="23">
        <f t="shared" si="4"/>
        <v>0.55555555555555558</v>
      </c>
      <c r="J42" s="31">
        <v>2</v>
      </c>
      <c r="K42" s="3">
        <f t="shared" si="5"/>
        <v>0.11111111111111116</v>
      </c>
      <c r="L42" s="11">
        <f t="shared" si="6"/>
        <v>1</v>
      </c>
    </row>
    <row r="43" spans="1:13" x14ac:dyDescent="0.25">
      <c r="A43" s="2" t="s">
        <v>28</v>
      </c>
      <c r="B43" s="31" t="s">
        <v>32</v>
      </c>
      <c r="C43" s="31">
        <v>11</v>
      </c>
      <c r="D43" s="31">
        <v>5</v>
      </c>
      <c r="E43" s="31">
        <v>1</v>
      </c>
      <c r="F43" s="23">
        <f t="shared" si="3"/>
        <v>0.54545454545454541</v>
      </c>
      <c r="G43" s="31">
        <v>1</v>
      </c>
      <c r="H43" s="31">
        <v>4</v>
      </c>
      <c r="I43" s="23">
        <f t="shared" si="4"/>
        <v>0.45454545454545453</v>
      </c>
      <c r="J43" s="31"/>
      <c r="K43" s="3">
        <f t="shared" si="5"/>
        <v>0</v>
      </c>
      <c r="L43" s="11">
        <f t="shared" si="6"/>
        <v>1</v>
      </c>
    </row>
    <row r="44" spans="1:13" x14ac:dyDescent="0.25">
      <c r="A44" s="2" t="s">
        <v>28</v>
      </c>
      <c r="B44" s="31" t="s">
        <v>33</v>
      </c>
      <c r="C44" s="31">
        <v>12</v>
      </c>
      <c r="D44" s="31">
        <v>6</v>
      </c>
      <c r="E44" s="31">
        <v>1</v>
      </c>
      <c r="F44" s="23">
        <f t="shared" si="3"/>
        <v>0.58333333333333337</v>
      </c>
      <c r="G44" s="31">
        <v>0</v>
      </c>
      <c r="H44" s="31">
        <v>5</v>
      </c>
      <c r="I44" s="23">
        <f t="shared" si="4"/>
        <v>0.41666666666666669</v>
      </c>
      <c r="J44" s="31"/>
      <c r="K44" s="3">
        <f t="shared" si="5"/>
        <v>0</v>
      </c>
      <c r="L44" s="11">
        <f t="shared" si="6"/>
        <v>1</v>
      </c>
    </row>
    <row r="45" spans="1:13" x14ac:dyDescent="0.25">
      <c r="A45" s="2" t="s">
        <v>28</v>
      </c>
      <c r="B45" s="31" t="s">
        <v>34</v>
      </c>
      <c r="C45" s="31">
        <v>17</v>
      </c>
      <c r="D45" s="31">
        <v>2</v>
      </c>
      <c r="E45" s="31">
        <v>1</v>
      </c>
      <c r="F45" s="23">
        <f t="shared" si="3"/>
        <v>0.17647058823529413</v>
      </c>
      <c r="G45" s="31">
        <v>5</v>
      </c>
      <c r="H45" s="31">
        <v>7</v>
      </c>
      <c r="I45" s="23">
        <f t="shared" si="4"/>
        <v>0.70588235294117652</v>
      </c>
      <c r="J45" s="31">
        <v>2</v>
      </c>
      <c r="K45" s="3">
        <f t="shared" si="5"/>
        <v>0.11764705882352933</v>
      </c>
      <c r="L45" s="11">
        <f t="shared" si="6"/>
        <v>1</v>
      </c>
    </row>
    <row r="46" spans="1:13" x14ac:dyDescent="0.25">
      <c r="A46" s="2" t="s">
        <v>28</v>
      </c>
      <c r="B46" s="31" t="s">
        <v>35</v>
      </c>
      <c r="C46" s="31">
        <v>17</v>
      </c>
      <c r="D46" s="31">
        <v>8</v>
      </c>
      <c r="E46" s="31">
        <v>1</v>
      </c>
      <c r="F46" s="23">
        <f t="shared" si="3"/>
        <v>0.52941176470588236</v>
      </c>
      <c r="G46" s="31">
        <v>1</v>
      </c>
      <c r="H46" s="31">
        <v>7</v>
      </c>
      <c r="I46" s="23">
        <f t="shared" si="4"/>
        <v>0.47058823529411764</v>
      </c>
      <c r="J46" s="31"/>
      <c r="K46" s="3">
        <f t="shared" si="5"/>
        <v>0</v>
      </c>
      <c r="L46" s="11">
        <f t="shared" si="6"/>
        <v>1</v>
      </c>
    </row>
    <row r="47" spans="1:13" x14ac:dyDescent="0.25">
      <c r="A47" s="2" t="s">
        <v>28</v>
      </c>
      <c r="B47" s="31" t="s">
        <v>36</v>
      </c>
      <c r="C47" s="31">
        <v>9</v>
      </c>
      <c r="D47" s="31">
        <v>3</v>
      </c>
      <c r="E47" s="31">
        <v>3</v>
      </c>
      <c r="F47" s="23">
        <f t="shared" si="3"/>
        <v>0.66666666666666663</v>
      </c>
      <c r="G47" s="31">
        <v>1</v>
      </c>
      <c r="H47" s="31">
        <v>2</v>
      </c>
      <c r="I47" s="23">
        <f t="shared" si="4"/>
        <v>0.33333333333333331</v>
      </c>
      <c r="J47" s="31"/>
      <c r="K47" s="3">
        <f t="shared" si="5"/>
        <v>0</v>
      </c>
      <c r="L47" s="11">
        <f t="shared" si="6"/>
        <v>1</v>
      </c>
    </row>
    <row r="48" spans="1:13" x14ac:dyDescent="0.25">
      <c r="A48" s="2" t="s">
        <v>28</v>
      </c>
      <c r="B48" s="31" t="s">
        <v>37</v>
      </c>
      <c r="C48" s="31">
        <v>17</v>
      </c>
      <c r="D48" s="31">
        <v>5</v>
      </c>
      <c r="E48" s="31">
        <v>1</v>
      </c>
      <c r="F48" s="23">
        <f t="shared" si="3"/>
        <v>0.35294117647058826</v>
      </c>
      <c r="G48" s="31">
        <v>3</v>
      </c>
      <c r="H48" s="31">
        <v>8</v>
      </c>
      <c r="I48" s="23">
        <f t="shared" si="4"/>
        <v>0.6470588235294118</v>
      </c>
      <c r="J48" s="31"/>
      <c r="K48" s="3">
        <f t="shared" si="5"/>
        <v>0</v>
      </c>
      <c r="L48" s="11">
        <f t="shared" si="6"/>
        <v>1</v>
      </c>
    </row>
    <row r="49" spans="1:12" x14ac:dyDescent="0.25">
      <c r="A49" s="2" t="s">
        <v>28</v>
      </c>
      <c r="B49" s="31" t="s">
        <v>18</v>
      </c>
      <c r="C49" s="31">
        <v>17</v>
      </c>
      <c r="D49" s="31">
        <v>6</v>
      </c>
      <c r="E49" s="31">
        <v>0</v>
      </c>
      <c r="F49" s="23">
        <f t="shared" si="3"/>
        <v>0.35294117647058826</v>
      </c>
      <c r="G49" s="31">
        <v>3</v>
      </c>
      <c r="H49" s="31">
        <v>8</v>
      </c>
      <c r="I49" s="23">
        <f t="shared" si="4"/>
        <v>0.6470588235294118</v>
      </c>
      <c r="J49" s="31"/>
      <c r="K49" s="3">
        <f t="shared" si="5"/>
        <v>0</v>
      </c>
      <c r="L49" s="11">
        <f t="shared" si="6"/>
        <v>1</v>
      </c>
    </row>
    <row r="50" spans="1:12" x14ac:dyDescent="0.25">
      <c r="A50" s="2" t="s">
        <v>28</v>
      </c>
      <c r="B50" s="31" t="s">
        <v>38</v>
      </c>
      <c r="C50" s="31">
        <v>18</v>
      </c>
      <c r="D50" s="31">
        <v>5</v>
      </c>
      <c r="E50" s="31">
        <v>0</v>
      </c>
      <c r="F50" s="23">
        <f t="shared" si="3"/>
        <v>0.27777777777777779</v>
      </c>
      <c r="G50" s="31">
        <v>4</v>
      </c>
      <c r="H50" s="31">
        <v>8</v>
      </c>
      <c r="I50" s="23">
        <f t="shared" si="4"/>
        <v>0.66666666666666663</v>
      </c>
      <c r="J50" s="31">
        <v>1</v>
      </c>
      <c r="K50" s="3">
        <f t="shared" si="5"/>
        <v>5.555555555555558E-2</v>
      </c>
      <c r="L50" s="11">
        <f t="shared" si="6"/>
        <v>1</v>
      </c>
    </row>
  </sheetData>
  <mergeCells count="10">
    <mergeCell ref="A37:B37"/>
    <mergeCell ref="L1:M1"/>
    <mergeCell ref="A1:A2"/>
    <mergeCell ref="B1:E1"/>
    <mergeCell ref="A7:E7"/>
    <mergeCell ref="A22:E22"/>
    <mergeCell ref="H1:J1"/>
    <mergeCell ref="H9:J9"/>
    <mergeCell ref="H17:J17"/>
    <mergeCell ref="H25:J25"/>
  </mergeCells>
  <dataValidations count="1">
    <dataValidation type="list" allowBlank="1" showInputMessage="1" showErrorMessage="1" sqref="M3 B23:B35 E8:E20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16" zoomScale="85" zoomScaleNormal="85" workbookViewId="0">
      <selection activeCell="C23" sqref="C23:D23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91</v>
      </c>
      <c r="B1" s="83" t="s">
        <v>1</v>
      </c>
      <c r="C1" s="88"/>
      <c r="D1" s="88"/>
      <c r="E1" s="84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7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91</v>
      </c>
      <c r="M3" s="7" t="s">
        <v>42</v>
      </c>
    </row>
    <row r="4" spans="1:13" x14ac:dyDescent="0.25">
      <c r="A4" s="10" t="s">
        <v>4</v>
      </c>
      <c r="B4" s="15">
        <v>8</v>
      </c>
      <c r="C4" s="31">
        <v>0</v>
      </c>
      <c r="D4" s="31">
        <v>1</v>
      </c>
      <c r="E4" s="31">
        <v>7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0.38461538461538464</v>
      </c>
      <c r="M4" s="8">
        <f t="array" ref="M4">INDEX($C$38:$L$50,MATCH(1,($A$38:$A$50=$L$3)*($B$38:$B$50=$M$3),0),7)</f>
        <v>0.53846153846153844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1</v>
      </c>
      <c r="E5" s="15">
        <f t="shared" si="1"/>
        <v>9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2.6</v>
      </c>
      <c r="M5" s="9">
        <f>100/M4/100</f>
        <v>1.8571428571428572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91</v>
      </c>
      <c r="M7" s="33" t="s">
        <v>92</v>
      </c>
    </row>
    <row r="8" spans="1:13" x14ac:dyDescent="0.25">
      <c r="A8" s="10"/>
      <c r="B8" s="81" t="s">
        <v>91</v>
      </c>
      <c r="C8" s="30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91</v>
      </c>
      <c r="M8" s="12" t="s">
        <v>93</v>
      </c>
    </row>
    <row r="9" spans="1:13" x14ac:dyDescent="0.25">
      <c r="A9" s="10"/>
      <c r="B9" s="81" t="s">
        <v>91</v>
      </c>
      <c r="C9" s="30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91</v>
      </c>
      <c r="M9" s="12" t="s">
        <v>42</v>
      </c>
    </row>
    <row r="10" spans="1:13" x14ac:dyDescent="0.25">
      <c r="A10" s="10"/>
      <c r="B10" s="81" t="s">
        <v>91</v>
      </c>
      <c r="C10" s="30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245</v>
      </c>
      <c r="I10" s="61">
        <v>193</v>
      </c>
      <c r="J10" s="61">
        <v>52</v>
      </c>
      <c r="K10" s="1"/>
      <c r="L10" s="1" t="s">
        <v>91</v>
      </c>
      <c r="M10" s="12" t="s">
        <v>95</v>
      </c>
    </row>
    <row r="11" spans="1:13" x14ac:dyDescent="0.25">
      <c r="A11" s="10"/>
      <c r="B11" s="81" t="s">
        <v>91</v>
      </c>
      <c r="C11" s="30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27.222222222222221</v>
      </c>
      <c r="I11" s="22">
        <v>21.444444444444443</v>
      </c>
      <c r="J11" s="13"/>
      <c r="K11" s="1"/>
      <c r="L11" s="1" t="s">
        <v>91</v>
      </c>
      <c r="M11" s="12" t="s">
        <v>96</v>
      </c>
    </row>
    <row r="12" spans="1:13" x14ac:dyDescent="0.25">
      <c r="A12" s="10"/>
      <c r="B12" s="81" t="s">
        <v>91</v>
      </c>
      <c r="C12" s="30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105</v>
      </c>
      <c r="I12" s="61">
        <v>213</v>
      </c>
      <c r="J12" s="13">
        <v>-108</v>
      </c>
      <c r="K12" s="1"/>
      <c r="L12" s="1" t="s">
        <v>91</v>
      </c>
      <c r="M12" s="12" t="s">
        <v>97</v>
      </c>
    </row>
    <row r="13" spans="1:13" x14ac:dyDescent="0.25">
      <c r="A13" s="10"/>
      <c r="B13" s="81" t="s">
        <v>91</v>
      </c>
      <c r="C13" s="30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13.125</v>
      </c>
      <c r="I13" s="22">
        <v>26.625</v>
      </c>
      <c r="J13" s="13"/>
      <c r="K13" s="1"/>
      <c r="L13" s="1" t="s">
        <v>91</v>
      </c>
      <c r="M13" s="12" t="s">
        <v>98</v>
      </c>
    </row>
    <row r="14" spans="1:13" x14ac:dyDescent="0.25">
      <c r="A14" s="10"/>
      <c r="B14" s="81" t="s">
        <v>91</v>
      </c>
      <c r="C14" s="30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350</v>
      </c>
      <c r="I14" s="13">
        <v>406</v>
      </c>
      <c r="J14" s="13">
        <v>-56</v>
      </c>
      <c r="K14" s="1"/>
      <c r="L14" s="1" t="s">
        <v>91</v>
      </c>
      <c r="M14" s="12" t="s">
        <v>99</v>
      </c>
    </row>
    <row r="15" spans="1:13" x14ac:dyDescent="0.25">
      <c r="A15" s="10"/>
      <c r="B15" s="81" t="s">
        <v>91</v>
      </c>
      <c r="C15" s="30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20.588235294117649</v>
      </c>
      <c r="I15" s="22">
        <v>23.882352941176471</v>
      </c>
      <c r="J15" s="13"/>
      <c r="K15" s="1"/>
      <c r="L15" s="1" t="s">
        <v>91</v>
      </c>
      <c r="M15" s="12" t="s">
        <v>100</v>
      </c>
    </row>
    <row r="16" spans="1:13" x14ac:dyDescent="0.25">
      <c r="A16" s="10"/>
      <c r="B16" s="81" t="s">
        <v>91</v>
      </c>
      <c r="C16" s="30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91</v>
      </c>
      <c r="M16" s="12" t="s">
        <v>101</v>
      </c>
    </row>
    <row r="17" spans="1:13" x14ac:dyDescent="0.25">
      <c r="A17" s="10"/>
      <c r="B17" s="81" t="s">
        <v>91</v>
      </c>
      <c r="C17" s="30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91</v>
      </c>
      <c r="M17" s="12" t="s">
        <v>102</v>
      </c>
    </row>
    <row r="18" spans="1:13" x14ac:dyDescent="0.25">
      <c r="A18" s="10"/>
      <c r="B18" s="81" t="s">
        <v>91</v>
      </c>
      <c r="C18" s="30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91</v>
      </c>
      <c r="M18" s="12" t="s">
        <v>103</v>
      </c>
    </row>
    <row r="19" spans="1:13" x14ac:dyDescent="0.25">
      <c r="A19" s="10"/>
      <c r="B19" s="81" t="s">
        <v>91</v>
      </c>
      <c r="C19" s="30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91</v>
      </c>
      <c r="M19" s="12" t="s">
        <v>104</v>
      </c>
    </row>
    <row r="20" spans="1:13" x14ac:dyDescent="0.25">
      <c r="A20" s="10"/>
      <c r="B20" s="81" t="s">
        <v>91</v>
      </c>
      <c r="C20" s="30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91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91</v>
      </c>
      <c r="F25" s="1"/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91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91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91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91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91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91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29</v>
      </c>
      <c r="B38" s="14" t="s">
        <v>17</v>
      </c>
      <c r="C38" s="15">
        <v>10</v>
      </c>
      <c r="D38" s="14">
        <v>2</v>
      </c>
      <c r="E38" s="14">
        <v>0</v>
      </c>
      <c r="F38" s="3">
        <f t="shared" ref="F38:F50" si="3">(D38+E38)/C38</f>
        <v>0.2</v>
      </c>
      <c r="G38" s="14">
        <v>3</v>
      </c>
      <c r="H38" s="15">
        <v>5</v>
      </c>
      <c r="I38" s="3">
        <f>(G38+H38)/C38</f>
        <v>0.8</v>
      </c>
      <c r="J38" s="14"/>
      <c r="K38" s="25">
        <f t="shared" ref="K38:K50" si="4">100%-(F38+I38)</f>
        <v>0</v>
      </c>
      <c r="L38" s="11">
        <f t="shared" ref="L38:L50" si="5">SUM(F38+I38+K38)</f>
        <v>1</v>
      </c>
    </row>
    <row r="39" spans="1:13" x14ac:dyDescent="0.25">
      <c r="A39" s="2" t="s">
        <v>29</v>
      </c>
      <c r="B39" s="2" t="s">
        <v>27</v>
      </c>
      <c r="C39" s="15">
        <v>15</v>
      </c>
      <c r="D39" s="14">
        <v>6</v>
      </c>
      <c r="E39" s="14">
        <v>0</v>
      </c>
      <c r="F39" s="3">
        <f t="shared" si="3"/>
        <v>0.4</v>
      </c>
      <c r="G39" s="14">
        <v>1</v>
      </c>
      <c r="H39" s="15">
        <v>7</v>
      </c>
      <c r="I39" s="3">
        <f t="shared" ref="I39:I50" si="6">(G39+H39)/C39</f>
        <v>0.53333333333333333</v>
      </c>
      <c r="J39" s="14">
        <v>1</v>
      </c>
      <c r="K39" s="25">
        <f t="shared" si="4"/>
        <v>6.6666666666666652E-2</v>
      </c>
      <c r="L39" s="11">
        <f t="shared" si="5"/>
        <v>1</v>
      </c>
    </row>
    <row r="40" spans="1:13" x14ac:dyDescent="0.25">
      <c r="A40" s="2" t="s">
        <v>29</v>
      </c>
      <c r="B40" s="14" t="s">
        <v>28</v>
      </c>
      <c r="C40" s="15">
        <v>13</v>
      </c>
      <c r="D40" s="14">
        <v>5</v>
      </c>
      <c r="E40" s="14">
        <v>0</v>
      </c>
      <c r="F40" s="3">
        <f t="shared" si="3"/>
        <v>0.38461538461538464</v>
      </c>
      <c r="G40" s="14">
        <v>2</v>
      </c>
      <c r="H40" s="15">
        <v>5</v>
      </c>
      <c r="I40" s="3">
        <f t="shared" si="6"/>
        <v>0.53846153846153844</v>
      </c>
      <c r="J40" s="14">
        <v>1</v>
      </c>
      <c r="K40" s="25">
        <f t="shared" si="4"/>
        <v>7.6923076923076872E-2</v>
      </c>
      <c r="L40" s="11">
        <f t="shared" si="5"/>
        <v>1</v>
      </c>
    </row>
    <row r="41" spans="1:13" x14ac:dyDescent="0.25">
      <c r="A41" s="2" t="s">
        <v>29</v>
      </c>
      <c r="B41" s="14" t="s">
        <v>56</v>
      </c>
      <c r="C41" s="15">
        <v>19</v>
      </c>
      <c r="D41" s="14">
        <v>6</v>
      </c>
      <c r="E41" s="14">
        <v>0</v>
      </c>
      <c r="F41" s="3">
        <f t="shared" si="3"/>
        <v>0.31578947368421051</v>
      </c>
      <c r="G41" s="14">
        <v>2</v>
      </c>
      <c r="H41" s="15">
        <v>9</v>
      </c>
      <c r="I41" s="3">
        <f t="shared" si="6"/>
        <v>0.57894736842105265</v>
      </c>
      <c r="J41" s="14">
        <v>2</v>
      </c>
      <c r="K41" s="25">
        <f t="shared" si="4"/>
        <v>0.10526315789473684</v>
      </c>
      <c r="L41" s="11">
        <f t="shared" si="5"/>
        <v>1</v>
      </c>
    </row>
    <row r="42" spans="1:13" x14ac:dyDescent="0.25">
      <c r="A42" s="2" t="s">
        <v>29</v>
      </c>
      <c r="B42" s="14" t="s">
        <v>31</v>
      </c>
      <c r="C42" s="15">
        <v>19</v>
      </c>
      <c r="D42" s="14">
        <v>4</v>
      </c>
      <c r="E42" s="14">
        <v>1</v>
      </c>
      <c r="F42" s="3">
        <f t="shared" si="3"/>
        <v>0.26315789473684209</v>
      </c>
      <c r="G42" s="14">
        <v>5</v>
      </c>
      <c r="H42" s="15">
        <v>8</v>
      </c>
      <c r="I42" s="3">
        <f t="shared" si="6"/>
        <v>0.68421052631578949</v>
      </c>
      <c r="J42" s="14">
        <v>1</v>
      </c>
      <c r="K42" s="25">
        <f t="shared" si="4"/>
        <v>5.2631578947368363E-2</v>
      </c>
      <c r="L42" s="11">
        <f t="shared" si="5"/>
        <v>1</v>
      </c>
    </row>
    <row r="43" spans="1:13" x14ac:dyDescent="0.25">
      <c r="A43" s="2" t="s">
        <v>29</v>
      </c>
      <c r="B43" s="14" t="s">
        <v>32</v>
      </c>
      <c r="C43" s="15">
        <v>11</v>
      </c>
      <c r="D43" s="14">
        <v>4</v>
      </c>
      <c r="E43" s="14">
        <v>0</v>
      </c>
      <c r="F43" s="3">
        <f t="shared" si="3"/>
        <v>0.36363636363636365</v>
      </c>
      <c r="G43" s="14">
        <v>1</v>
      </c>
      <c r="H43" s="15">
        <v>6</v>
      </c>
      <c r="I43" s="3">
        <f t="shared" si="6"/>
        <v>0.63636363636363635</v>
      </c>
      <c r="J43" s="14"/>
      <c r="K43" s="25">
        <f t="shared" si="4"/>
        <v>0</v>
      </c>
      <c r="L43" s="11">
        <f t="shared" si="5"/>
        <v>1</v>
      </c>
    </row>
    <row r="44" spans="1:13" x14ac:dyDescent="0.25">
      <c r="A44" s="2" t="s">
        <v>29</v>
      </c>
      <c r="B44" s="14" t="s">
        <v>33</v>
      </c>
      <c r="C44" s="15">
        <v>12</v>
      </c>
      <c r="D44" s="14">
        <v>3</v>
      </c>
      <c r="E44" s="14">
        <v>1</v>
      </c>
      <c r="F44" s="3">
        <f t="shared" si="3"/>
        <v>0.33333333333333331</v>
      </c>
      <c r="G44" s="14">
        <v>2</v>
      </c>
      <c r="H44" s="15">
        <v>3</v>
      </c>
      <c r="I44" s="3">
        <f t="shared" si="6"/>
        <v>0.41666666666666669</v>
      </c>
      <c r="J44" s="14">
        <v>3</v>
      </c>
      <c r="K44" s="25">
        <f t="shared" si="4"/>
        <v>0.25</v>
      </c>
      <c r="L44" s="11">
        <f t="shared" si="5"/>
        <v>1</v>
      </c>
    </row>
    <row r="45" spans="1:13" x14ac:dyDescent="0.25">
      <c r="A45" s="2" t="s">
        <v>29</v>
      </c>
      <c r="B45" s="14" t="s">
        <v>34</v>
      </c>
      <c r="C45" s="15">
        <v>19</v>
      </c>
      <c r="D45" s="14">
        <v>8</v>
      </c>
      <c r="E45" s="14">
        <v>4</v>
      </c>
      <c r="F45" s="3">
        <f t="shared" si="3"/>
        <v>0.63157894736842102</v>
      </c>
      <c r="G45" s="14">
        <v>1</v>
      </c>
      <c r="H45" s="15">
        <v>6</v>
      </c>
      <c r="I45" s="3">
        <f t="shared" si="6"/>
        <v>0.36842105263157893</v>
      </c>
      <c r="J45" s="14"/>
      <c r="K45" s="25">
        <f t="shared" si="4"/>
        <v>0</v>
      </c>
      <c r="L45" s="11">
        <f t="shared" si="5"/>
        <v>1</v>
      </c>
    </row>
    <row r="46" spans="1:13" x14ac:dyDescent="0.25">
      <c r="A46" s="2" t="s">
        <v>29</v>
      </c>
      <c r="B46" s="14" t="s">
        <v>35</v>
      </c>
      <c r="C46" s="15">
        <v>19</v>
      </c>
      <c r="D46" s="14">
        <v>10</v>
      </c>
      <c r="E46" s="14">
        <v>1</v>
      </c>
      <c r="F46" s="3">
        <f t="shared" si="3"/>
        <v>0.57894736842105265</v>
      </c>
      <c r="G46" s="14">
        <v>0</v>
      </c>
      <c r="H46" s="15">
        <v>8</v>
      </c>
      <c r="I46" s="3">
        <f t="shared" si="6"/>
        <v>0.42105263157894735</v>
      </c>
      <c r="J46" s="14"/>
      <c r="K46" s="25">
        <f t="shared" si="4"/>
        <v>0</v>
      </c>
      <c r="L46" s="11">
        <f t="shared" si="5"/>
        <v>1</v>
      </c>
    </row>
    <row r="47" spans="1:13" x14ac:dyDescent="0.25">
      <c r="A47" s="2" t="s">
        <v>29</v>
      </c>
      <c r="B47" s="14" t="s">
        <v>36</v>
      </c>
      <c r="C47" s="15">
        <v>11</v>
      </c>
      <c r="D47" s="14">
        <v>5</v>
      </c>
      <c r="E47" s="14">
        <v>1</v>
      </c>
      <c r="F47" s="3">
        <f t="shared" si="3"/>
        <v>0.54545454545454541</v>
      </c>
      <c r="G47" s="14">
        <v>1</v>
      </c>
      <c r="H47" s="15">
        <v>4</v>
      </c>
      <c r="I47" s="3">
        <f t="shared" si="6"/>
        <v>0.45454545454545453</v>
      </c>
      <c r="J47" s="14"/>
      <c r="K47" s="25">
        <f t="shared" si="4"/>
        <v>0</v>
      </c>
      <c r="L47" s="11">
        <f t="shared" si="5"/>
        <v>1</v>
      </c>
    </row>
    <row r="48" spans="1:13" x14ac:dyDescent="0.25">
      <c r="A48" s="2" t="s">
        <v>29</v>
      </c>
      <c r="B48" s="14" t="s">
        <v>37</v>
      </c>
      <c r="C48" s="15">
        <v>17</v>
      </c>
      <c r="D48" s="14">
        <v>3</v>
      </c>
      <c r="E48" s="14">
        <v>0</v>
      </c>
      <c r="F48" s="3">
        <f t="shared" si="3"/>
        <v>0.17647058823529413</v>
      </c>
      <c r="G48" s="14">
        <v>5</v>
      </c>
      <c r="H48" s="15">
        <v>7</v>
      </c>
      <c r="I48" s="3">
        <f t="shared" si="6"/>
        <v>0.70588235294117652</v>
      </c>
      <c r="J48" s="14">
        <v>2</v>
      </c>
      <c r="K48" s="25">
        <f t="shared" si="4"/>
        <v>0.11764705882352933</v>
      </c>
      <c r="L48" s="11">
        <f t="shared" si="5"/>
        <v>1</v>
      </c>
    </row>
    <row r="49" spans="1:12" x14ac:dyDescent="0.25">
      <c r="A49" s="2" t="s">
        <v>29</v>
      </c>
      <c r="B49" s="14" t="s">
        <v>18</v>
      </c>
      <c r="C49" s="15">
        <v>20</v>
      </c>
      <c r="D49" s="14">
        <v>8</v>
      </c>
      <c r="E49" s="14">
        <v>1</v>
      </c>
      <c r="F49" s="3">
        <f t="shared" si="3"/>
        <v>0.45</v>
      </c>
      <c r="G49" s="14">
        <v>2</v>
      </c>
      <c r="H49" s="15">
        <v>8</v>
      </c>
      <c r="I49" s="3">
        <f t="shared" si="6"/>
        <v>0.5</v>
      </c>
      <c r="J49" s="14">
        <v>1</v>
      </c>
      <c r="K49" s="25">
        <f t="shared" si="4"/>
        <v>5.0000000000000044E-2</v>
      </c>
      <c r="L49" s="11">
        <f t="shared" si="5"/>
        <v>1</v>
      </c>
    </row>
    <row r="50" spans="1:12" x14ac:dyDescent="0.25">
      <c r="A50" s="2" t="s">
        <v>29</v>
      </c>
      <c r="B50" s="14" t="s">
        <v>38</v>
      </c>
      <c r="C50" s="15">
        <v>19</v>
      </c>
      <c r="D50" s="14">
        <v>5</v>
      </c>
      <c r="E50" s="14">
        <v>0</v>
      </c>
      <c r="F50" s="3">
        <f t="shared" si="3"/>
        <v>0.26315789473684209</v>
      </c>
      <c r="G50" s="14">
        <v>2</v>
      </c>
      <c r="H50" s="15">
        <v>9</v>
      </c>
      <c r="I50" s="3">
        <f t="shared" si="6"/>
        <v>0.57894736842105265</v>
      </c>
      <c r="J50" s="14">
        <v>3</v>
      </c>
      <c r="K50" s="25">
        <f t="shared" si="4"/>
        <v>0.15789473684210531</v>
      </c>
      <c r="L50" s="11">
        <f t="shared" si="5"/>
        <v>1</v>
      </c>
    </row>
  </sheetData>
  <mergeCells count="10">
    <mergeCell ref="L1:M1"/>
    <mergeCell ref="H9:J9"/>
    <mergeCell ref="H17:J17"/>
    <mergeCell ref="H25:J25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3" width="13.140625" bestFit="1" customWidth="1"/>
    <col min="4" max="4" width="9.7109375" bestFit="1" customWidth="1"/>
    <col min="5" max="5" width="12.5703125" bestFit="1" customWidth="1"/>
    <col min="6" max="6" width="7.140625" bestFit="1" customWidth="1"/>
    <col min="7" max="7" width="14.28515625" bestFit="1" customWidth="1"/>
    <col min="8" max="8" width="9.42578125" bestFit="1" customWidth="1"/>
    <col min="9" max="9" width="7.1406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95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95</v>
      </c>
      <c r="M3" s="7" t="s">
        <v>43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INDEX($C$39:$L$50,MATCH(1,($A$39:$A$50=$A$1)*($B$39:$B$50=$M$3),0),4)</f>
        <v>0.57894736842105265</v>
      </c>
      <c r="M4" s="8">
        <f t="array" ref="M4">INDEX($C$39:$L$50,MATCH(1,($A$39:$A$50=$L$3)*($B$39:$B$50=$M$3),0),7)</f>
        <v>0.31578947368421051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7</v>
      </c>
      <c r="D5" s="15">
        <f t="shared" si="1"/>
        <v>0</v>
      </c>
      <c r="E5" s="15">
        <f t="shared" si="1"/>
        <v>10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1.7272727272727273</v>
      </c>
      <c r="M5" s="9">
        <f>100/M4/100</f>
        <v>3.166666666666667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95</v>
      </c>
      <c r="M7" s="33" t="s">
        <v>92</v>
      </c>
    </row>
    <row r="8" spans="1:13" x14ac:dyDescent="0.25">
      <c r="A8" s="10"/>
      <c r="B8" s="81" t="s">
        <v>95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95</v>
      </c>
      <c r="M8" s="12" t="s">
        <v>93</v>
      </c>
    </row>
    <row r="9" spans="1:13" x14ac:dyDescent="0.25">
      <c r="A9" s="10"/>
      <c r="B9" s="81" t="s">
        <v>95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95</v>
      </c>
      <c r="M9" s="12" t="s">
        <v>42</v>
      </c>
    </row>
    <row r="10" spans="1:13" x14ac:dyDescent="0.25">
      <c r="A10" s="10"/>
      <c r="B10" s="81" t="s">
        <v>95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191</v>
      </c>
      <c r="I10" s="61">
        <v>158</v>
      </c>
      <c r="J10" s="61">
        <v>33</v>
      </c>
      <c r="K10" s="1"/>
      <c r="L10" s="1" t="s">
        <v>95</v>
      </c>
      <c r="M10" s="12" t="s">
        <v>43</v>
      </c>
    </row>
    <row r="11" spans="1:13" x14ac:dyDescent="0.25">
      <c r="A11" s="10"/>
      <c r="B11" s="81" t="s">
        <v>95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23.875</v>
      </c>
      <c r="I11" s="22">
        <v>19.75</v>
      </c>
      <c r="J11" s="13"/>
      <c r="K11" s="1"/>
      <c r="L11" s="1" t="s">
        <v>95</v>
      </c>
      <c r="M11" s="12" t="s">
        <v>96</v>
      </c>
    </row>
    <row r="12" spans="1:13" x14ac:dyDescent="0.25">
      <c r="A12" s="10"/>
      <c r="B12" s="81" t="s">
        <v>95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175</v>
      </c>
      <c r="I12" s="61">
        <v>267</v>
      </c>
      <c r="J12" s="13">
        <v>-92</v>
      </c>
      <c r="K12" s="1"/>
      <c r="L12" s="1" t="s">
        <v>95</v>
      </c>
      <c r="M12" s="12" t="s">
        <v>97</v>
      </c>
    </row>
    <row r="13" spans="1:13" x14ac:dyDescent="0.25">
      <c r="A13" s="10"/>
      <c r="B13" s="81" t="s">
        <v>95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19.444444444444443</v>
      </c>
      <c r="I13" s="22">
        <v>29.666666666666668</v>
      </c>
      <c r="J13" s="13"/>
      <c r="K13" s="1"/>
      <c r="L13" s="1" t="s">
        <v>95</v>
      </c>
      <c r="M13" s="12" t="s">
        <v>98</v>
      </c>
    </row>
    <row r="14" spans="1:13" x14ac:dyDescent="0.25">
      <c r="A14" s="10"/>
      <c r="B14" s="81" t="s">
        <v>95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366</v>
      </c>
      <c r="I14" s="13">
        <v>425</v>
      </c>
      <c r="J14" s="13">
        <v>-59</v>
      </c>
      <c r="K14" s="1"/>
      <c r="L14" s="1" t="s">
        <v>95</v>
      </c>
      <c r="M14" s="12" t="s">
        <v>99</v>
      </c>
    </row>
    <row r="15" spans="1:13" x14ac:dyDescent="0.25">
      <c r="A15" s="10"/>
      <c r="B15" s="81" t="s">
        <v>95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21.529411764705884</v>
      </c>
      <c r="I15" s="22">
        <v>25</v>
      </c>
      <c r="J15" s="13"/>
      <c r="K15" s="1"/>
      <c r="L15" s="1" t="s">
        <v>95</v>
      </c>
      <c r="M15" s="12" t="s">
        <v>100</v>
      </c>
    </row>
    <row r="16" spans="1:13" x14ac:dyDescent="0.25">
      <c r="A16" s="10"/>
      <c r="B16" s="81" t="s">
        <v>95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95</v>
      </c>
      <c r="M16" s="12" t="s">
        <v>101</v>
      </c>
    </row>
    <row r="17" spans="1:13" x14ac:dyDescent="0.25">
      <c r="A17" s="10"/>
      <c r="B17" s="81" t="s">
        <v>95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95</v>
      </c>
      <c r="M17" s="12" t="s">
        <v>102</v>
      </c>
    </row>
    <row r="18" spans="1:13" x14ac:dyDescent="0.25">
      <c r="A18" s="10"/>
      <c r="B18" s="81" t="s">
        <v>95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95</v>
      </c>
      <c r="M18" s="12" t="s">
        <v>103</v>
      </c>
    </row>
    <row r="19" spans="1:13" x14ac:dyDescent="0.25">
      <c r="A19" s="10"/>
      <c r="B19" s="81" t="s">
        <v>95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95</v>
      </c>
      <c r="M19" s="12" t="s">
        <v>104</v>
      </c>
    </row>
    <row r="20" spans="1:13" x14ac:dyDescent="0.25">
      <c r="A20" s="10"/>
      <c r="B20" s="81" t="s">
        <v>95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95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95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95</v>
      </c>
      <c r="F25" s="1"/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95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95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95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95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95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95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95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95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95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95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3" t="str">
        <f>'Agen '!A37</f>
        <v>club</v>
      </c>
      <c r="B37" s="84"/>
      <c r="C37" s="62" t="str">
        <f>'Agen '!C37</f>
        <v>nbr de match</v>
      </c>
      <c r="D37" s="62" t="str">
        <f>'Agen '!D37</f>
        <v>victoire D</v>
      </c>
      <c r="E37" s="62" t="str">
        <f>'Agen '!E37</f>
        <v>victoire E</v>
      </c>
      <c r="F37" s="62" t="str">
        <f>'Agen '!F37</f>
        <v>%</v>
      </c>
      <c r="G37" s="62" t="str">
        <f>'Agen '!G37</f>
        <v>defaite D</v>
      </c>
      <c r="H37" s="62" t="str">
        <f>'Agen '!H37</f>
        <v>defaite E</v>
      </c>
      <c r="I37" s="62" t="str">
        <f>'Agen '!I37</f>
        <v>%</v>
      </c>
      <c r="J37" s="62" t="str">
        <f>'Agen '!J37</f>
        <v>nul</v>
      </c>
      <c r="K37" s="62" t="str">
        <f>'Agen '!K37</f>
        <v>%</v>
      </c>
      <c r="L37" s="62">
        <f>'Agen '!L37</f>
        <v>0</v>
      </c>
    </row>
    <row r="38" spans="1:13" x14ac:dyDescent="0.25">
      <c r="A38" s="2" t="s">
        <v>55</v>
      </c>
      <c r="B38" s="62" t="s">
        <v>17</v>
      </c>
      <c r="C38" s="62">
        <v>14</v>
      </c>
      <c r="D38" s="62">
        <v>6</v>
      </c>
      <c r="E38" s="62">
        <v>4</v>
      </c>
      <c r="F38" s="23">
        <f t="shared" ref="F38:F50" si="3">(D38+E38)/C38</f>
        <v>0.7142857142857143</v>
      </c>
      <c r="G38" s="62">
        <v>1</v>
      </c>
      <c r="H38" s="62">
        <v>3</v>
      </c>
      <c r="I38" s="23">
        <f t="shared" ref="I38:I50" si="4">(G38+H38)/C38</f>
        <v>0.2857142857142857</v>
      </c>
      <c r="J38" s="62"/>
      <c r="K38" s="25">
        <f t="shared" ref="K38:K50" si="5">100%-(F38+I38)</f>
        <v>0</v>
      </c>
      <c r="L38" s="11">
        <f t="shared" ref="L38:L50" si="6">SUM(F38+I38+K38)</f>
        <v>1</v>
      </c>
    </row>
    <row r="39" spans="1:13" x14ac:dyDescent="0.25">
      <c r="A39" s="2" t="s">
        <v>55</v>
      </c>
      <c r="B39" s="2" t="s">
        <v>27</v>
      </c>
      <c r="C39" s="62">
        <v>17</v>
      </c>
      <c r="D39" s="62">
        <v>7</v>
      </c>
      <c r="E39" s="62">
        <v>1</v>
      </c>
      <c r="F39" s="23">
        <f t="shared" si="3"/>
        <v>0.47058823529411764</v>
      </c>
      <c r="G39" s="62">
        <v>1</v>
      </c>
      <c r="H39" s="62">
        <v>5</v>
      </c>
      <c r="I39" s="23">
        <f t="shared" si="4"/>
        <v>0.35294117647058826</v>
      </c>
      <c r="J39" s="62">
        <v>3</v>
      </c>
      <c r="K39" s="25">
        <f t="shared" si="5"/>
        <v>0.17647058823529416</v>
      </c>
      <c r="L39" s="11">
        <f t="shared" si="6"/>
        <v>1</v>
      </c>
    </row>
    <row r="40" spans="1:13" x14ac:dyDescent="0.25">
      <c r="A40" s="2" t="s">
        <v>55</v>
      </c>
      <c r="B40" s="62" t="s">
        <v>28</v>
      </c>
      <c r="C40" s="62">
        <v>18</v>
      </c>
      <c r="D40" s="62">
        <v>6</v>
      </c>
      <c r="E40" s="62">
        <v>4</v>
      </c>
      <c r="F40" s="23">
        <f t="shared" si="3"/>
        <v>0.55555555555555558</v>
      </c>
      <c r="G40" s="62">
        <v>2</v>
      </c>
      <c r="H40" s="62">
        <v>5</v>
      </c>
      <c r="I40" s="23">
        <f t="shared" si="4"/>
        <v>0.3888888888888889</v>
      </c>
      <c r="J40" s="62">
        <v>1</v>
      </c>
      <c r="K40" s="25">
        <f t="shared" si="5"/>
        <v>5.555555555555558E-2</v>
      </c>
      <c r="L40" s="11">
        <f t="shared" si="6"/>
        <v>1</v>
      </c>
    </row>
    <row r="41" spans="1:13" x14ac:dyDescent="0.25">
      <c r="A41" s="2" t="s">
        <v>55</v>
      </c>
      <c r="B41" s="2" t="s">
        <v>29</v>
      </c>
      <c r="C41" s="62">
        <v>19</v>
      </c>
      <c r="D41" s="62">
        <v>9</v>
      </c>
      <c r="E41" s="62">
        <v>2</v>
      </c>
      <c r="F41" s="23">
        <f t="shared" si="3"/>
        <v>0.57894736842105265</v>
      </c>
      <c r="G41" s="62">
        <v>0</v>
      </c>
      <c r="H41" s="62">
        <v>6</v>
      </c>
      <c r="I41" s="23">
        <f t="shared" si="4"/>
        <v>0.31578947368421051</v>
      </c>
      <c r="J41" s="62">
        <v>2</v>
      </c>
      <c r="K41" s="25">
        <f t="shared" si="5"/>
        <v>0.10526315789473684</v>
      </c>
      <c r="L41" s="11">
        <f t="shared" si="6"/>
        <v>1</v>
      </c>
    </row>
    <row r="42" spans="1:13" x14ac:dyDescent="0.25">
      <c r="A42" s="2" t="s">
        <v>55</v>
      </c>
      <c r="B42" s="62" t="s">
        <v>31</v>
      </c>
      <c r="C42" s="62">
        <v>25</v>
      </c>
      <c r="D42" s="62">
        <v>8</v>
      </c>
      <c r="E42" s="62">
        <v>3</v>
      </c>
      <c r="F42" s="23">
        <f t="shared" si="3"/>
        <v>0.44</v>
      </c>
      <c r="G42" s="62">
        <v>1</v>
      </c>
      <c r="H42" s="62">
        <v>11</v>
      </c>
      <c r="I42" s="23">
        <f t="shared" si="4"/>
        <v>0.48</v>
      </c>
      <c r="J42" s="62">
        <v>2</v>
      </c>
      <c r="K42" s="25">
        <f t="shared" si="5"/>
        <v>8.0000000000000071E-2</v>
      </c>
      <c r="L42" s="11">
        <f t="shared" si="6"/>
        <v>1</v>
      </c>
    </row>
    <row r="43" spans="1:13" x14ac:dyDescent="0.25">
      <c r="A43" s="2" t="s">
        <v>55</v>
      </c>
      <c r="B43" s="62" t="s">
        <v>32</v>
      </c>
      <c r="C43" s="62">
        <v>13</v>
      </c>
      <c r="D43" s="62">
        <v>5</v>
      </c>
      <c r="E43" s="62">
        <v>1</v>
      </c>
      <c r="F43" s="23">
        <f t="shared" si="3"/>
        <v>0.46153846153846156</v>
      </c>
      <c r="G43" s="62">
        <v>1</v>
      </c>
      <c r="H43" s="62">
        <v>6</v>
      </c>
      <c r="I43" s="23">
        <f t="shared" si="4"/>
        <v>0.53846153846153844</v>
      </c>
      <c r="J43" s="62"/>
      <c r="K43" s="25">
        <f t="shared" si="5"/>
        <v>0</v>
      </c>
      <c r="L43" s="11">
        <f t="shared" si="6"/>
        <v>1</v>
      </c>
    </row>
    <row r="44" spans="1:13" x14ac:dyDescent="0.25">
      <c r="A44" s="2" t="s">
        <v>55</v>
      </c>
      <c r="B44" s="62" t="s">
        <v>33</v>
      </c>
      <c r="C44" s="62">
        <v>11</v>
      </c>
      <c r="D44" s="62">
        <v>4</v>
      </c>
      <c r="E44" s="62">
        <v>3</v>
      </c>
      <c r="F44" s="23">
        <f t="shared" si="3"/>
        <v>0.63636363636363635</v>
      </c>
      <c r="G44" s="62">
        <v>1</v>
      </c>
      <c r="H44" s="62">
        <v>2</v>
      </c>
      <c r="I44" s="23">
        <f t="shared" si="4"/>
        <v>0.27272727272727271</v>
      </c>
      <c r="J44" s="62">
        <v>1</v>
      </c>
      <c r="K44" s="25">
        <f t="shared" si="5"/>
        <v>9.0909090909090939E-2</v>
      </c>
      <c r="L44" s="11">
        <f t="shared" si="6"/>
        <v>1</v>
      </c>
    </row>
    <row r="45" spans="1:13" x14ac:dyDescent="0.25">
      <c r="A45" s="2" t="s">
        <v>55</v>
      </c>
      <c r="B45" s="62" t="s">
        <v>34</v>
      </c>
      <c r="C45" s="62">
        <v>29</v>
      </c>
      <c r="D45" s="62">
        <v>11</v>
      </c>
      <c r="E45" s="62">
        <v>5</v>
      </c>
      <c r="F45" s="23">
        <f t="shared" si="3"/>
        <v>0.55172413793103448</v>
      </c>
      <c r="G45" s="62">
        <v>4</v>
      </c>
      <c r="H45" s="62">
        <v>8</v>
      </c>
      <c r="I45" s="23">
        <f t="shared" si="4"/>
        <v>0.41379310344827586</v>
      </c>
      <c r="J45" s="62">
        <v>1</v>
      </c>
      <c r="K45" s="25">
        <f t="shared" si="5"/>
        <v>3.4482758620689724E-2</v>
      </c>
      <c r="L45" s="11">
        <f t="shared" si="6"/>
        <v>1</v>
      </c>
    </row>
    <row r="46" spans="1:13" x14ac:dyDescent="0.25">
      <c r="A46" s="2" t="s">
        <v>55</v>
      </c>
      <c r="B46" s="62" t="s">
        <v>35</v>
      </c>
      <c r="C46" s="62">
        <v>23</v>
      </c>
      <c r="D46" s="62">
        <v>9</v>
      </c>
      <c r="E46" s="62">
        <v>0</v>
      </c>
      <c r="F46" s="23">
        <f t="shared" si="3"/>
        <v>0.39130434782608697</v>
      </c>
      <c r="G46" s="62">
        <v>3</v>
      </c>
      <c r="H46" s="62">
        <v>10</v>
      </c>
      <c r="I46" s="23">
        <f t="shared" si="4"/>
        <v>0.56521739130434778</v>
      </c>
      <c r="J46" s="62">
        <v>1</v>
      </c>
      <c r="K46" s="25">
        <f t="shared" si="5"/>
        <v>4.3478260869565188E-2</v>
      </c>
      <c r="L46" s="11">
        <f t="shared" si="6"/>
        <v>1</v>
      </c>
    </row>
    <row r="47" spans="1:13" x14ac:dyDescent="0.25">
      <c r="A47" s="2" t="s">
        <v>55</v>
      </c>
      <c r="B47" s="62" t="s">
        <v>36</v>
      </c>
      <c r="C47" s="62">
        <v>10</v>
      </c>
      <c r="D47" s="62">
        <v>4</v>
      </c>
      <c r="E47" s="62">
        <v>1</v>
      </c>
      <c r="F47" s="23">
        <f t="shared" si="3"/>
        <v>0.5</v>
      </c>
      <c r="G47" s="62">
        <v>1</v>
      </c>
      <c r="H47" s="62">
        <v>4</v>
      </c>
      <c r="I47" s="23">
        <f t="shared" si="4"/>
        <v>0.5</v>
      </c>
      <c r="J47" s="62"/>
      <c r="K47" s="25">
        <f t="shared" si="5"/>
        <v>0</v>
      </c>
      <c r="L47" s="11">
        <f t="shared" si="6"/>
        <v>1</v>
      </c>
    </row>
    <row r="48" spans="1:13" x14ac:dyDescent="0.25">
      <c r="A48" s="2" t="s">
        <v>55</v>
      </c>
      <c r="B48" s="62" t="s">
        <v>37</v>
      </c>
      <c r="C48" s="62">
        <v>23</v>
      </c>
      <c r="D48" s="62">
        <v>7</v>
      </c>
      <c r="E48" s="62">
        <v>2</v>
      </c>
      <c r="F48" s="23">
        <f t="shared" si="3"/>
        <v>0.39130434782608697</v>
      </c>
      <c r="G48" s="62">
        <v>4</v>
      </c>
      <c r="H48" s="62">
        <v>9</v>
      </c>
      <c r="I48" s="23">
        <f t="shared" si="4"/>
        <v>0.56521739130434778</v>
      </c>
      <c r="J48" s="62">
        <v>1</v>
      </c>
      <c r="K48" s="25">
        <f t="shared" si="5"/>
        <v>4.3478260869565188E-2</v>
      </c>
      <c r="L48" s="11">
        <f t="shared" si="6"/>
        <v>1</v>
      </c>
    </row>
    <row r="49" spans="1:12" x14ac:dyDescent="0.25">
      <c r="A49" s="2" t="s">
        <v>55</v>
      </c>
      <c r="B49" s="62" t="s">
        <v>18</v>
      </c>
      <c r="C49" s="62">
        <v>26</v>
      </c>
      <c r="D49" s="62">
        <v>9</v>
      </c>
      <c r="E49" s="62">
        <v>2</v>
      </c>
      <c r="F49" s="23">
        <f>(D49+E49)/C49</f>
        <v>0.42307692307692307</v>
      </c>
      <c r="G49" s="62">
        <v>1</v>
      </c>
      <c r="H49" s="62">
        <v>12</v>
      </c>
      <c r="I49" s="23">
        <f t="shared" si="4"/>
        <v>0.5</v>
      </c>
      <c r="J49" s="62">
        <v>2</v>
      </c>
      <c r="K49" s="25">
        <f t="shared" si="5"/>
        <v>7.6923076923076872E-2</v>
      </c>
      <c r="L49" s="11">
        <f t="shared" si="6"/>
        <v>1</v>
      </c>
    </row>
    <row r="50" spans="1:12" x14ac:dyDescent="0.25">
      <c r="A50" s="2" t="s">
        <v>55</v>
      </c>
      <c r="B50" s="62" t="s">
        <v>38</v>
      </c>
      <c r="C50" s="62">
        <v>26</v>
      </c>
      <c r="D50" s="62">
        <v>7</v>
      </c>
      <c r="E50" s="62">
        <v>3</v>
      </c>
      <c r="F50" s="23">
        <f t="shared" si="3"/>
        <v>0.38461538461538464</v>
      </c>
      <c r="G50" s="62">
        <v>4</v>
      </c>
      <c r="H50" s="62">
        <v>12</v>
      </c>
      <c r="I50" s="23">
        <f t="shared" si="4"/>
        <v>0.61538461538461542</v>
      </c>
      <c r="J50" s="62"/>
      <c r="K50" s="25">
        <f t="shared" si="5"/>
        <v>0</v>
      </c>
      <c r="L50" s="11">
        <f t="shared" si="6"/>
        <v>1</v>
      </c>
    </row>
  </sheetData>
  <mergeCells count="10">
    <mergeCell ref="A37:B37"/>
    <mergeCell ref="L1:M1"/>
    <mergeCell ref="H9:J9"/>
    <mergeCell ref="H17:J17"/>
    <mergeCell ref="H25:J25"/>
    <mergeCell ref="A1:A2"/>
    <mergeCell ref="B1:E1"/>
    <mergeCell ref="A7:E7"/>
    <mergeCell ref="A22:E22"/>
    <mergeCell ref="H1:J1"/>
  </mergeCells>
  <dataValidations count="2">
    <dataValidation type="list" allowBlank="1" showInputMessage="1" showErrorMessage="1" sqref="B23:B30">
      <formula1>$P$2:$P$7</formula1>
    </dataValidation>
    <dataValidation type="list" allowBlank="1" showInputMessage="1" showErrorMessage="1" sqref="M3 E8:E20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customWidth="1"/>
    <col min="4" max="4" width="13.140625" bestFit="1" customWidth="1"/>
    <col min="5" max="5" width="12.5703125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42578125" bestFit="1" customWidth="1"/>
    <col min="13" max="13" width="12.140625" bestFit="1" customWidth="1"/>
  </cols>
  <sheetData>
    <row r="1" spans="1:13" x14ac:dyDescent="0.25">
      <c r="A1" s="85" t="s">
        <v>96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SUM(C8:C20)</f>
        <v>#REF!</v>
      </c>
      <c r="I2" s="61" t="e">
        <f ca="1">SUM(D8:D20)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96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4</v>
      </c>
      <c r="D4" s="31">
        <v>0</v>
      </c>
      <c r="E4" s="31">
        <v>5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0.8571428571428571</v>
      </c>
      <c r="M4" s="8">
        <f t="array" ref="M4">INDEX($C$38:$L$50,MATCH(1,($A$38:$A$50=$L$3)*($B$38:$B$50=$M$3),0),7)</f>
        <v>0.14285714285714285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10</v>
      </c>
      <c r="D5" s="15">
        <f t="shared" si="1"/>
        <v>0</v>
      </c>
      <c r="E5" s="15">
        <f t="shared" si="1"/>
        <v>7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1.1666666666666667</v>
      </c>
      <c r="M5" s="9">
        <f>100/M4/100</f>
        <v>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78" t="s">
        <v>8</v>
      </c>
      <c r="B7" s="78"/>
      <c r="C7" s="78"/>
      <c r="D7" s="78"/>
      <c r="E7" s="78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96</v>
      </c>
      <c r="M7" s="33" t="s">
        <v>92</v>
      </c>
    </row>
    <row r="8" spans="1:13" x14ac:dyDescent="0.25">
      <c r="A8" s="10"/>
      <c r="B8" s="81" t="s">
        <v>96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96</v>
      </c>
      <c r="M8" s="12" t="s">
        <v>93</v>
      </c>
    </row>
    <row r="9" spans="1:13" x14ac:dyDescent="0.25">
      <c r="A9" s="10"/>
      <c r="B9" s="81" t="s">
        <v>96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96</v>
      </c>
      <c r="M9" s="12" t="s">
        <v>94</v>
      </c>
    </row>
    <row r="10" spans="1:13" x14ac:dyDescent="0.25">
      <c r="A10" s="10"/>
      <c r="B10" s="81" t="s">
        <v>96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182</v>
      </c>
      <c r="I10" s="61">
        <v>150</v>
      </c>
      <c r="J10" s="61">
        <v>32</v>
      </c>
      <c r="K10" s="1"/>
      <c r="L10" s="1" t="s">
        <v>96</v>
      </c>
      <c r="M10" s="12" t="s">
        <v>91</v>
      </c>
    </row>
    <row r="11" spans="1:13" x14ac:dyDescent="0.25">
      <c r="A11" s="10"/>
      <c r="B11" s="81" t="s">
        <v>96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22.75</v>
      </c>
      <c r="I11" s="22">
        <v>18.75</v>
      </c>
      <c r="J11" s="13"/>
      <c r="K11" s="1"/>
      <c r="L11" s="1" t="s">
        <v>96</v>
      </c>
      <c r="M11" s="12" t="s">
        <v>95</v>
      </c>
    </row>
    <row r="12" spans="1:13" x14ac:dyDescent="0.25">
      <c r="A12" s="10"/>
      <c r="B12" s="81" t="s">
        <v>96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1">
        <v>203</v>
      </c>
      <c r="I12" s="61">
        <v>255</v>
      </c>
      <c r="J12" s="13">
        <v>-52</v>
      </c>
      <c r="K12" s="1"/>
      <c r="L12" s="1" t="s">
        <v>96</v>
      </c>
      <c r="M12" s="12" t="s">
        <v>97</v>
      </c>
    </row>
    <row r="13" spans="1:13" x14ac:dyDescent="0.25">
      <c r="A13" s="10"/>
      <c r="B13" s="81" t="s">
        <v>96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22.555555555555557</v>
      </c>
      <c r="I13" s="22">
        <v>28.333333333333332</v>
      </c>
      <c r="J13" s="13"/>
      <c r="K13" s="1"/>
      <c r="L13" s="1" t="s">
        <v>96</v>
      </c>
      <c r="M13" s="12" t="s">
        <v>98</v>
      </c>
    </row>
    <row r="14" spans="1:13" x14ac:dyDescent="0.25">
      <c r="A14" s="10"/>
      <c r="B14" s="81" t="s">
        <v>96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385</v>
      </c>
      <c r="I14" s="13">
        <v>405</v>
      </c>
      <c r="J14" s="13">
        <v>-20</v>
      </c>
      <c r="K14" s="1"/>
      <c r="L14" s="1" t="s">
        <v>96</v>
      </c>
      <c r="M14" s="12" t="s">
        <v>99</v>
      </c>
    </row>
    <row r="15" spans="1:13" x14ac:dyDescent="0.25">
      <c r="A15" s="10"/>
      <c r="B15" s="81" t="s">
        <v>96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22.647058823529413</v>
      </c>
      <c r="I15" s="22">
        <v>23.823529411764707</v>
      </c>
      <c r="J15" s="13"/>
      <c r="K15" s="1"/>
      <c r="L15" s="1" t="s">
        <v>96</v>
      </c>
      <c r="M15" s="12" t="s">
        <v>100</v>
      </c>
    </row>
    <row r="16" spans="1:13" x14ac:dyDescent="0.25">
      <c r="A16" s="10"/>
      <c r="B16" s="81" t="s">
        <v>96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96</v>
      </c>
      <c r="M16" s="12" t="s">
        <v>101</v>
      </c>
    </row>
    <row r="17" spans="1:13" x14ac:dyDescent="0.25">
      <c r="A17" s="10"/>
      <c r="B17" s="81" t="s">
        <v>96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96</v>
      </c>
      <c r="M17" s="12" t="s">
        <v>102</v>
      </c>
    </row>
    <row r="18" spans="1:13" x14ac:dyDescent="0.25">
      <c r="A18" s="10"/>
      <c r="B18" s="81" t="s">
        <v>96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1"/>
      <c r="J18" s="61"/>
      <c r="K18" s="1"/>
      <c r="L18" s="1" t="s">
        <v>96</v>
      </c>
      <c r="M18" s="12" t="s">
        <v>103</v>
      </c>
    </row>
    <row r="19" spans="1:13" x14ac:dyDescent="0.25">
      <c r="A19" s="10"/>
      <c r="B19" s="81" t="s">
        <v>96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96</v>
      </c>
      <c r="M19" s="12" t="s">
        <v>104</v>
      </c>
    </row>
    <row r="20" spans="1:13" x14ac:dyDescent="0.25">
      <c r="A20" s="10"/>
      <c r="B20" s="81" t="s">
        <v>96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1"/>
      <c r="I20" s="61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96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96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96</v>
      </c>
      <c r="F25" s="1"/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96</v>
      </c>
      <c r="F26" s="1"/>
      <c r="G26" s="10" t="s">
        <v>8</v>
      </c>
      <c r="H26" s="13"/>
      <c r="I26" s="61"/>
      <c r="J26" s="61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96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96</v>
      </c>
      <c r="F28" s="1"/>
      <c r="G28" s="10" t="s">
        <v>9</v>
      </c>
      <c r="H28" s="61"/>
      <c r="I28" s="61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96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96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96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96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96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96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96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31</v>
      </c>
      <c r="B38" s="62" t="s">
        <v>17</v>
      </c>
      <c r="C38" s="62">
        <v>14</v>
      </c>
      <c r="D38" s="62">
        <v>7</v>
      </c>
      <c r="E38" s="62">
        <v>5</v>
      </c>
      <c r="F38" s="23">
        <f t="shared" ref="F38:F50" si="3">(D38+E38)/C38</f>
        <v>0.8571428571428571</v>
      </c>
      <c r="G38" s="62">
        <v>0</v>
      </c>
      <c r="H38" s="62">
        <v>2</v>
      </c>
      <c r="I38" s="23">
        <f t="shared" ref="I38:I50" si="4">(G38+H38)/C38</f>
        <v>0.14285714285714285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31</v>
      </c>
      <c r="B39" s="2" t="s">
        <v>27</v>
      </c>
      <c r="C39" s="62">
        <v>17</v>
      </c>
      <c r="D39" s="62">
        <v>8</v>
      </c>
      <c r="E39" s="62">
        <v>2</v>
      </c>
      <c r="F39" s="23">
        <f t="shared" si="3"/>
        <v>0.58823529411764708</v>
      </c>
      <c r="G39" s="62">
        <v>0</v>
      </c>
      <c r="H39" s="62">
        <v>6</v>
      </c>
      <c r="I39" s="23">
        <f t="shared" si="4"/>
        <v>0.35294117647058826</v>
      </c>
      <c r="J39" s="62">
        <v>1</v>
      </c>
      <c r="K39" s="25">
        <f t="shared" si="5"/>
        <v>5.8823529411764719E-2</v>
      </c>
      <c r="L39" s="26">
        <f t="shared" si="6"/>
        <v>1</v>
      </c>
    </row>
    <row r="40" spans="1:13" x14ac:dyDescent="0.25">
      <c r="A40" s="2" t="s">
        <v>31</v>
      </c>
      <c r="B40" s="62" t="s">
        <v>28</v>
      </c>
      <c r="C40" s="62">
        <v>18</v>
      </c>
      <c r="D40" s="62">
        <v>7</v>
      </c>
      <c r="E40" s="62">
        <v>3</v>
      </c>
      <c r="F40" s="23">
        <f t="shared" si="3"/>
        <v>0.55555555555555558</v>
      </c>
      <c r="G40" s="62">
        <v>1</v>
      </c>
      <c r="H40" s="62">
        <v>5</v>
      </c>
      <c r="I40" s="23">
        <f t="shared" si="4"/>
        <v>0.33333333333333331</v>
      </c>
      <c r="J40" s="62">
        <v>2</v>
      </c>
      <c r="K40" s="25">
        <f t="shared" si="5"/>
        <v>0.11111111111111116</v>
      </c>
      <c r="L40" s="26">
        <f t="shared" si="6"/>
        <v>1</v>
      </c>
    </row>
    <row r="41" spans="1:13" x14ac:dyDescent="0.25">
      <c r="A41" s="2" t="s">
        <v>31</v>
      </c>
      <c r="B41" s="2" t="s">
        <v>29</v>
      </c>
      <c r="C41" s="62">
        <v>19</v>
      </c>
      <c r="D41" s="62">
        <v>8</v>
      </c>
      <c r="E41" s="62">
        <v>5</v>
      </c>
      <c r="F41" s="23">
        <f t="shared" si="3"/>
        <v>0.68421052631578949</v>
      </c>
      <c r="G41" s="62">
        <v>1</v>
      </c>
      <c r="H41" s="62">
        <v>4</v>
      </c>
      <c r="I41" s="23">
        <f t="shared" si="4"/>
        <v>0.26315789473684209</v>
      </c>
      <c r="J41" s="62"/>
      <c r="K41" s="25">
        <f t="shared" si="5"/>
        <v>5.2631578947368363E-2</v>
      </c>
      <c r="L41" s="26">
        <f t="shared" si="6"/>
        <v>1</v>
      </c>
    </row>
    <row r="42" spans="1:13" x14ac:dyDescent="0.25">
      <c r="A42" s="2" t="s">
        <v>31</v>
      </c>
      <c r="B42" s="62" t="s">
        <v>55</v>
      </c>
      <c r="C42" s="62">
        <v>25</v>
      </c>
      <c r="D42" s="62">
        <v>11</v>
      </c>
      <c r="E42" s="62">
        <v>1</v>
      </c>
      <c r="F42" s="23">
        <f t="shared" si="3"/>
        <v>0.48</v>
      </c>
      <c r="G42" s="62">
        <v>3</v>
      </c>
      <c r="H42" s="62">
        <v>8</v>
      </c>
      <c r="I42" s="23">
        <f t="shared" si="4"/>
        <v>0.44</v>
      </c>
      <c r="J42" s="62">
        <v>2</v>
      </c>
      <c r="K42" s="25">
        <f t="shared" si="5"/>
        <v>8.0000000000000071E-2</v>
      </c>
      <c r="L42" s="26">
        <f t="shared" si="6"/>
        <v>1</v>
      </c>
    </row>
    <row r="43" spans="1:13" x14ac:dyDescent="0.25">
      <c r="A43" s="2" t="s">
        <v>31</v>
      </c>
      <c r="B43" s="62" t="s">
        <v>32</v>
      </c>
      <c r="C43" s="62">
        <v>13</v>
      </c>
      <c r="D43" s="62">
        <v>7</v>
      </c>
      <c r="E43" s="62">
        <v>1</v>
      </c>
      <c r="F43" s="23">
        <f t="shared" si="3"/>
        <v>0.61538461538461542</v>
      </c>
      <c r="G43" s="62">
        <v>0</v>
      </c>
      <c r="H43" s="62">
        <v>4</v>
      </c>
      <c r="I43" s="23">
        <f t="shared" si="4"/>
        <v>0.30769230769230771</v>
      </c>
      <c r="J43" s="62">
        <v>1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31</v>
      </c>
      <c r="B44" s="62" t="s">
        <v>33</v>
      </c>
      <c r="C44" s="62">
        <v>12</v>
      </c>
      <c r="D44" s="62">
        <v>7</v>
      </c>
      <c r="E44" s="62">
        <v>1</v>
      </c>
      <c r="F44" s="23">
        <f t="shared" si="3"/>
        <v>0.66666666666666663</v>
      </c>
      <c r="G44" s="62">
        <v>0</v>
      </c>
      <c r="H44" s="62">
        <v>3</v>
      </c>
      <c r="I44" s="23">
        <f t="shared" si="4"/>
        <v>0.25</v>
      </c>
      <c r="J44" s="62">
        <v>1</v>
      </c>
      <c r="K44" s="25">
        <f t="shared" si="5"/>
        <v>8.333333333333337E-2</v>
      </c>
      <c r="L44" s="26">
        <f t="shared" si="6"/>
        <v>1</v>
      </c>
    </row>
    <row r="45" spans="1:13" x14ac:dyDescent="0.25">
      <c r="A45" s="2" t="s">
        <v>31</v>
      </c>
      <c r="B45" s="62" t="s">
        <v>34</v>
      </c>
      <c r="C45" s="62">
        <v>23</v>
      </c>
      <c r="D45" s="62">
        <v>7</v>
      </c>
      <c r="E45" s="62">
        <v>4</v>
      </c>
      <c r="F45" s="23">
        <f t="shared" si="3"/>
        <v>0.47826086956521741</v>
      </c>
      <c r="G45" s="62">
        <v>5</v>
      </c>
      <c r="H45" s="62">
        <v>7</v>
      </c>
      <c r="I45" s="23">
        <f t="shared" si="4"/>
        <v>0.52173913043478259</v>
      </c>
      <c r="J45" s="62"/>
      <c r="K45" s="25">
        <f t="shared" si="5"/>
        <v>0</v>
      </c>
      <c r="L45" s="26">
        <f t="shared" si="6"/>
        <v>1</v>
      </c>
    </row>
    <row r="46" spans="1:13" x14ac:dyDescent="0.25">
      <c r="A46" s="2" t="s">
        <v>31</v>
      </c>
      <c r="B46" s="62" t="s">
        <v>35</v>
      </c>
      <c r="C46" s="62">
        <v>25</v>
      </c>
      <c r="D46" s="62">
        <v>11</v>
      </c>
      <c r="E46" s="62">
        <v>5</v>
      </c>
      <c r="F46" s="23">
        <f t="shared" si="3"/>
        <v>0.64</v>
      </c>
      <c r="G46" s="62">
        <v>1</v>
      </c>
      <c r="H46" s="62">
        <v>6</v>
      </c>
      <c r="I46" s="23">
        <f t="shared" si="4"/>
        <v>0.28000000000000003</v>
      </c>
      <c r="J46" s="62">
        <v>2</v>
      </c>
      <c r="K46" s="25">
        <f t="shared" si="5"/>
        <v>7.999999999999996E-2</v>
      </c>
      <c r="L46" s="26">
        <f t="shared" si="6"/>
        <v>1</v>
      </c>
    </row>
    <row r="47" spans="1:13" x14ac:dyDescent="0.25">
      <c r="A47" s="2" t="s">
        <v>31</v>
      </c>
      <c r="B47" s="62" t="s">
        <v>36</v>
      </c>
      <c r="C47" s="62">
        <v>10</v>
      </c>
      <c r="D47" s="62">
        <v>4</v>
      </c>
      <c r="E47" s="62">
        <v>3</v>
      </c>
      <c r="F47" s="23">
        <f t="shared" si="3"/>
        <v>0.7</v>
      </c>
      <c r="G47" s="62">
        <v>1</v>
      </c>
      <c r="H47" s="62">
        <v>2</v>
      </c>
      <c r="I47" s="23">
        <f t="shared" si="4"/>
        <v>0.3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31</v>
      </c>
      <c r="B48" s="62" t="s">
        <v>37</v>
      </c>
      <c r="C48" s="62">
        <v>24</v>
      </c>
      <c r="D48" s="62">
        <v>10</v>
      </c>
      <c r="E48" s="62">
        <v>2</v>
      </c>
      <c r="F48" s="23">
        <f t="shared" si="3"/>
        <v>0.5</v>
      </c>
      <c r="G48" s="62">
        <v>1</v>
      </c>
      <c r="H48" s="62">
        <v>8</v>
      </c>
      <c r="I48" s="23">
        <f t="shared" si="4"/>
        <v>0.375</v>
      </c>
      <c r="J48" s="62">
        <v>3</v>
      </c>
      <c r="K48" s="25">
        <f t="shared" si="5"/>
        <v>0.125</v>
      </c>
      <c r="L48" s="26">
        <f t="shared" si="6"/>
        <v>1</v>
      </c>
    </row>
    <row r="49" spans="1:12" x14ac:dyDescent="0.25">
      <c r="A49" s="2" t="s">
        <v>31</v>
      </c>
      <c r="B49" s="62" t="s">
        <v>18</v>
      </c>
      <c r="C49" s="62">
        <v>26</v>
      </c>
      <c r="D49" s="62">
        <v>11</v>
      </c>
      <c r="E49" s="62">
        <v>2</v>
      </c>
      <c r="F49" s="23">
        <f t="shared" si="3"/>
        <v>0.5</v>
      </c>
      <c r="G49" s="62">
        <v>2</v>
      </c>
      <c r="H49" s="62">
        <v>9</v>
      </c>
      <c r="I49" s="23">
        <f t="shared" si="4"/>
        <v>0.42307692307692307</v>
      </c>
      <c r="J49" s="62">
        <v>2</v>
      </c>
      <c r="K49" s="25">
        <f t="shared" si="5"/>
        <v>7.6923076923076872E-2</v>
      </c>
      <c r="L49" s="26">
        <f t="shared" si="6"/>
        <v>1</v>
      </c>
    </row>
    <row r="50" spans="1:12" x14ac:dyDescent="0.25">
      <c r="A50" s="2" t="s">
        <v>31</v>
      </c>
      <c r="B50" s="62" t="s">
        <v>38</v>
      </c>
      <c r="C50" s="62">
        <v>27</v>
      </c>
      <c r="D50" s="62">
        <v>11</v>
      </c>
      <c r="E50" s="62">
        <v>3</v>
      </c>
      <c r="F50" s="23">
        <f t="shared" si="3"/>
        <v>0.51851851851851849</v>
      </c>
      <c r="G50" s="62">
        <v>0</v>
      </c>
      <c r="H50" s="62">
        <v>12</v>
      </c>
      <c r="I50" s="23">
        <f t="shared" si="4"/>
        <v>0.44444444444444442</v>
      </c>
      <c r="J50" s="62">
        <v>1</v>
      </c>
      <c r="K50" s="25">
        <f t="shared" si="5"/>
        <v>3.703703703703709E-2</v>
      </c>
      <c r="L50" s="26">
        <f t="shared" si="6"/>
        <v>1</v>
      </c>
    </row>
  </sheetData>
  <mergeCells count="9">
    <mergeCell ref="L1:M1"/>
    <mergeCell ref="H9:J9"/>
    <mergeCell ref="H17:J17"/>
    <mergeCell ref="H25:J25"/>
    <mergeCell ref="A37:B37"/>
    <mergeCell ref="A1:A2"/>
    <mergeCell ref="B1:E1"/>
    <mergeCell ref="A22:E22"/>
    <mergeCell ref="H1:J1"/>
  </mergeCells>
  <dataValidations count="1">
    <dataValidation type="list" allowBlank="1" showInputMessage="1" showErrorMessage="1" sqref="M3 B23:B35 E8:E20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A23:A35 A8:A20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11.7109375" bestFit="1" customWidth="1"/>
    <col min="13" max="13" width="12.140625" bestFit="1" customWidth="1"/>
  </cols>
  <sheetData>
    <row r="1" spans="1:13" x14ac:dyDescent="0.25">
      <c r="A1" s="85" t="s">
        <v>97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1" t="e">
        <f ca="1">SUM(C8:C19)</f>
        <v>#REF!</v>
      </c>
      <c r="I2" s="61" t="e">
        <f ca="1">SUM(D8:D19)</f>
        <v>#REF!</v>
      </c>
      <c r="J2" s="61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8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97</v>
      </c>
      <c r="M3" s="7" t="s">
        <v>46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1" t="e">
        <f ca="1">SUM(D23:D35)</f>
        <v>#REF!</v>
      </c>
      <c r="I4" s="61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0.46153846153846156</v>
      </c>
      <c r="M4" s="8">
        <f t="array" ref="M4">INDEX($C$38:$L$50,MATCH(1,($A$38:$A$50=$L$3)*($B$38:$B$50=$M$3),0),7)</f>
        <v>0.46153846153846156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0</v>
      </c>
      <c r="E5" s="15">
        <f t="shared" si="1"/>
        <v>8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2.1666666666666665</v>
      </c>
      <c r="M5" s="9">
        <f>100/M4/100</f>
        <v>2.1666666666666665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78" t="s">
        <v>8</v>
      </c>
      <c r="B7" s="78"/>
      <c r="C7" s="78"/>
      <c r="D7" s="78"/>
      <c r="E7" s="78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97</v>
      </c>
      <c r="M7" s="33" t="s">
        <v>92</v>
      </c>
    </row>
    <row r="8" spans="1:13" x14ac:dyDescent="0.25">
      <c r="A8" s="10"/>
      <c r="B8" s="81" t="s">
        <v>158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K8" s="1"/>
      <c r="L8" s="1" t="s">
        <v>97</v>
      </c>
      <c r="M8" s="12" t="s">
        <v>94</v>
      </c>
    </row>
    <row r="9" spans="1:13" x14ac:dyDescent="0.25">
      <c r="A9" s="10"/>
      <c r="B9" s="81" t="s">
        <v>158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97</v>
      </c>
      <c r="M9" s="12" t="s">
        <v>91</v>
      </c>
    </row>
    <row r="10" spans="1:13" x14ac:dyDescent="0.25">
      <c r="A10" s="10"/>
      <c r="B10" s="81" t="s">
        <v>158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223</v>
      </c>
      <c r="I10" s="77">
        <v>125</v>
      </c>
      <c r="J10" s="77">
        <v>98</v>
      </c>
      <c r="K10" s="1"/>
      <c r="L10" s="1" t="s">
        <v>97</v>
      </c>
      <c r="M10" s="12" t="s">
        <v>95</v>
      </c>
    </row>
    <row r="11" spans="1:13" x14ac:dyDescent="0.25">
      <c r="A11" s="10"/>
      <c r="B11" s="81" t="s">
        <v>158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27.875</v>
      </c>
      <c r="I11" s="22">
        <v>15.625</v>
      </c>
      <c r="J11" s="13"/>
      <c r="K11" s="1"/>
      <c r="L11" s="1" t="s">
        <v>97</v>
      </c>
      <c r="M11" s="12" t="s">
        <v>96</v>
      </c>
    </row>
    <row r="12" spans="1:13" x14ac:dyDescent="0.25">
      <c r="A12" s="10"/>
      <c r="B12" s="81" t="s">
        <v>158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77">
        <v>137</v>
      </c>
      <c r="I12" s="77">
        <v>224</v>
      </c>
      <c r="J12" s="13">
        <v>-87</v>
      </c>
      <c r="K12" s="1"/>
      <c r="L12" s="1" t="s">
        <v>97</v>
      </c>
      <c r="M12" s="12" t="s">
        <v>98</v>
      </c>
    </row>
    <row r="13" spans="1:13" x14ac:dyDescent="0.25">
      <c r="A13" s="10"/>
      <c r="B13" s="81" t="s">
        <v>158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15.222222222222221</v>
      </c>
      <c r="I13" s="22">
        <v>24.888888888888889</v>
      </c>
      <c r="J13" s="13"/>
      <c r="K13" s="1"/>
      <c r="L13" s="1" t="s">
        <v>97</v>
      </c>
      <c r="M13" s="12" t="s">
        <v>99</v>
      </c>
    </row>
    <row r="14" spans="1:13" x14ac:dyDescent="0.25">
      <c r="A14" s="10"/>
      <c r="B14" s="81" t="s">
        <v>158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360</v>
      </c>
      <c r="I14" s="13">
        <v>349</v>
      </c>
      <c r="J14" s="13">
        <v>11</v>
      </c>
      <c r="K14" s="1"/>
      <c r="L14" s="1" t="s">
        <v>97</v>
      </c>
      <c r="M14" s="12" t="s">
        <v>100</v>
      </c>
    </row>
    <row r="15" spans="1:13" x14ac:dyDescent="0.25">
      <c r="A15" s="10"/>
      <c r="B15" s="81" t="s">
        <v>158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21.176470588235293</v>
      </c>
      <c r="I15" s="22">
        <v>20.529411764705884</v>
      </c>
      <c r="J15" s="13"/>
      <c r="K15" s="1"/>
      <c r="L15" s="1" t="s">
        <v>97</v>
      </c>
      <c r="M15" s="12" t="s">
        <v>101</v>
      </c>
    </row>
    <row r="16" spans="1:13" x14ac:dyDescent="0.25">
      <c r="A16" s="10"/>
      <c r="B16" s="81" t="s">
        <v>158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97</v>
      </c>
      <c r="M16" s="12" t="s">
        <v>102</v>
      </c>
    </row>
    <row r="17" spans="1:13" x14ac:dyDescent="0.25">
      <c r="A17" s="10"/>
      <c r="B17" s="81" t="s">
        <v>158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74"/>
      <c r="I17" s="75"/>
      <c r="J17" s="76"/>
      <c r="K17" s="1"/>
      <c r="L17" s="1" t="s">
        <v>97</v>
      </c>
      <c r="M17" s="12" t="s">
        <v>103</v>
      </c>
    </row>
    <row r="18" spans="1:13" x14ac:dyDescent="0.25">
      <c r="A18" s="10"/>
      <c r="B18" s="81" t="s">
        <v>158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77"/>
      <c r="J18" s="77"/>
      <c r="K18" s="1"/>
      <c r="L18" s="1" t="s">
        <v>97</v>
      </c>
      <c r="M18" s="12" t="s">
        <v>104</v>
      </c>
    </row>
    <row r="19" spans="1:13" x14ac:dyDescent="0.25">
      <c r="A19" s="10"/>
      <c r="B19" s="81" t="s">
        <v>158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/>
      <c r="M19" s="1"/>
    </row>
    <row r="20" spans="1:13" s="1" customFormat="1" x14ac:dyDescent="0.25">
      <c r="A20" s="10"/>
      <c r="B20" s="81" t="s">
        <v>158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G20" s="10" t="s">
        <v>9</v>
      </c>
      <c r="H20" s="77"/>
      <c r="I20" s="77"/>
      <c r="J20" s="13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78" t="s">
        <v>9</v>
      </c>
      <c r="B22" s="78"/>
      <c r="C22" s="78"/>
      <c r="D22" s="78"/>
      <c r="E22" s="78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158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158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158</v>
      </c>
      <c r="F25" s="1"/>
      <c r="G25" s="10" t="s">
        <v>7</v>
      </c>
      <c r="H25" s="74"/>
      <c r="I25" s="75"/>
      <c r="J25" s="7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158</v>
      </c>
      <c r="F26" s="1"/>
      <c r="G26" s="10" t="s">
        <v>8</v>
      </c>
      <c r="H26" s="13"/>
      <c r="I26" s="77"/>
      <c r="J26" s="7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158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158</v>
      </c>
      <c r="F28" s="1"/>
      <c r="G28" s="10" t="s">
        <v>9</v>
      </c>
      <c r="H28" s="77"/>
      <c r="I28" s="7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158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158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158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158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158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158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158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32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32</v>
      </c>
      <c r="B38" s="62" t="s">
        <v>17</v>
      </c>
      <c r="C38" s="62">
        <v>12</v>
      </c>
      <c r="D38" s="62">
        <v>4</v>
      </c>
      <c r="E38" s="62">
        <v>2</v>
      </c>
      <c r="F38" s="23">
        <f t="shared" ref="F38:F50" si="3">(D38+E38)/C38</f>
        <v>0.5</v>
      </c>
      <c r="G38" s="62">
        <v>2</v>
      </c>
      <c r="H38" s="62">
        <v>4</v>
      </c>
      <c r="I38" s="23">
        <f t="shared" ref="I38:I50" si="4">(G38+H38)/C38</f>
        <v>0.5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32</v>
      </c>
      <c r="B39" s="2" t="s">
        <v>27</v>
      </c>
      <c r="C39" s="62">
        <v>7</v>
      </c>
      <c r="D39" s="62">
        <v>1</v>
      </c>
      <c r="E39" s="62">
        <v>1</v>
      </c>
      <c r="F39" s="23">
        <f t="shared" si="3"/>
        <v>0.2857142857142857</v>
      </c>
      <c r="G39" s="62">
        <v>1</v>
      </c>
      <c r="H39" s="62">
        <v>3</v>
      </c>
      <c r="I39" s="23">
        <f t="shared" si="4"/>
        <v>0.5714285714285714</v>
      </c>
      <c r="J39" s="62">
        <v>1</v>
      </c>
      <c r="K39" s="25">
        <f t="shared" si="5"/>
        <v>0.1428571428571429</v>
      </c>
      <c r="L39" s="26">
        <f t="shared" si="6"/>
        <v>1</v>
      </c>
    </row>
    <row r="40" spans="1:13" x14ac:dyDescent="0.25">
      <c r="A40" s="2" t="s">
        <v>32</v>
      </c>
      <c r="B40" s="62" t="s">
        <v>28</v>
      </c>
      <c r="C40" s="62">
        <v>11</v>
      </c>
      <c r="D40" s="62">
        <v>4</v>
      </c>
      <c r="E40" s="62">
        <v>1</v>
      </c>
      <c r="F40" s="23">
        <f t="shared" si="3"/>
        <v>0.45454545454545453</v>
      </c>
      <c r="G40" s="62">
        <v>1</v>
      </c>
      <c r="H40" s="62">
        <v>5</v>
      </c>
      <c r="I40" s="23">
        <f t="shared" si="4"/>
        <v>0.54545454545454541</v>
      </c>
      <c r="J40" s="62"/>
      <c r="K40" s="25">
        <f t="shared" si="5"/>
        <v>0</v>
      </c>
      <c r="L40" s="26">
        <f t="shared" si="6"/>
        <v>1</v>
      </c>
    </row>
    <row r="41" spans="1:13" x14ac:dyDescent="0.25">
      <c r="A41" s="2" t="s">
        <v>32</v>
      </c>
      <c r="B41" s="2" t="s">
        <v>29</v>
      </c>
      <c r="C41" s="62">
        <v>11</v>
      </c>
      <c r="D41" s="62">
        <v>6</v>
      </c>
      <c r="E41" s="62">
        <v>1</v>
      </c>
      <c r="F41" s="23">
        <f t="shared" si="3"/>
        <v>0.63636363636363635</v>
      </c>
      <c r="G41" s="62">
        <v>0</v>
      </c>
      <c r="H41" s="62">
        <v>4</v>
      </c>
      <c r="I41" s="23">
        <f t="shared" si="4"/>
        <v>0.36363636363636365</v>
      </c>
      <c r="J41" s="62"/>
      <c r="K41" s="25">
        <f t="shared" si="5"/>
        <v>0</v>
      </c>
      <c r="L41" s="26">
        <f t="shared" si="6"/>
        <v>1</v>
      </c>
    </row>
    <row r="42" spans="1:13" x14ac:dyDescent="0.25">
      <c r="A42" s="2" t="s">
        <v>32</v>
      </c>
      <c r="B42" s="62" t="s">
        <v>55</v>
      </c>
      <c r="C42" s="62">
        <v>13</v>
      </c>
      <c r="D42" s="62">
        <v>6</v>
      </c>
      <c r="E42" s="62">
        <v>1</v>
      </c>
      <c r="F42" s="23">
        <f t="shared" si="3"/>
        <v>0.53846153846153844</v>
      </c>
      <c r="G42" s="62">
        <v>1</v>
      </c>
      <c r="H42" s="62">
        <v>5</v>
      </c>
      <c r="I42" s="23">
        <f t="shared" si="4"/>
        <v>0.46153846153846156</v>
      </c>
      <c r="J42" s="62"/>
      <c r="K42" s="25">
        <f t="shared" si="5"/>
        <v>0</v>
      </c>
      <c r="L42" s="26">
        <f t="shared" si="6"/>
        <v>1</v>
      </c>
    </row>
    <row r="43" spans="1:13" x14ac:dyDescent="0.25">
      <c r="A43" s="2" t="s">
        <v>32</v>
      </c>
      <c r="B43" s="62" t="s">
        <v>31</v>
      </c>
      <c r="C43" s="62">
        <v>13</v>
      </c>
      <c r="D43" s="62">
        <v>4</v>
      </c>
      <c r="E43" s="62">
        <v>0</v>
      </c>
      <c r="F43" s="23">
        <f t="shared" si="3"/>
        <v>0.30769230769230771</v>
      </c>
      <c r="G43" s="62">
        <v>1</v>
      </c>
      <c r="H43" s="62">
        <v>7</v>
      </c>
      <c r="I43" s="23">
        <f t="shared" si="4"/>
        <v>0.61538461538461542</v>
      </c>
      <c r="J43" s="62">
        <v>1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32</v>
      </c>
      <c r="B44" s="62" t="s">
        <v>33</v>
      </c>
      <c r="C44" s="62">
        <v>13</v>
      </c>
      <c r="D44" s="62">
        <v>5</v>
      </c>
      <c r="E44" s="62">
        <v>1</v>
      </c>
      <c r="F44" s="23">
        <f t="shared" si="3"/>
        <v>0.46153846153846156</v>
      </c>
      <c r="G44" s="62">
        <v>1</v>
      </c>
      <c r="H44" s="62">
        <v>5</v>
      </c>
      <c r="I44" s="23">
        <f t="shared" si="4"/>
        <v>0.46153846153846156</v>
      </c>
      <c r="J44" s="62">
        <v>1</v>
      </c>
      <c r="K44" s="25">
        <f t="shared" si="5"/>
        <v>7.6923076923076872E-2</v>
      </c>
      <c r="L44" s="26">
        <f t="shared" si="6"/>
        <v>1</v>
      </c>
    </row>
    <row r="45" spans="1:13" x14ac:dyDescent="0.25">
      <c r="A45" s="2" t="s">
        <v>32</v>
      </c>
      <c r="B45" s="62" t="s">
        <v>34</v>
      </c>
      <c r="C45" s="62">
        <v>14</v>
      </c>
      <c r="D45" s="62">
        <v>7</v>
      </c>
      <c r="E45" s="62">
        <v>0</v>
      </c>
      <c r="F45" s="23">
        <f t="shared" si="3"/>
        <v>0.5</v>
      </c>
      <c r="G45" s="62">
        <v>0</v>
      </c>
      <c r="H45" s="62">
        <v>6</v>
      </c>
      <c r="I45" s="23">
        <f t="shared" si="4"/>
        <v>0.42857142857142855</v>
      </c>
      <c r="J45" s="62">
        <v>1</v>
      </c>
      <c r="K45" s="25">
        <f t="shared" si="5"/>
        <v>7.1428571428571397E-2</v>
      </c>
      <c r="L45" s="26">
        <f t="shared" si="6"/>
        <v>1</v>
      </c>
    </row>
    <row r="46" spans="1:13" x14ac:dyDescent="0.25">
      <c r="A46" s="2" t="s">
        <v>32</v>
      </c>
      <c r="B46" s="62" t="s">
        <v>35</v>
      </c>
      <c r="C46" s="62">
        <v>14</v>
      </c>
      <c r="D46" s="62">
        <v>4</v>
      </c>
      <c r="E46" s="62">
        <v>1</v>
      </c>
      <c r="F46" s="23">
        <f t="shared" si="3"/>
        <v>0.35714285714285715</v>
      </c>
      <c r="G46" s="62">
        <v>1</v>
      </c>
      <c r="H46" s="62">
        <v>6</v>
      </c>
      <c r="I46" s="23">
        <f t="shared" si="4"/>
        <v>0.5</v>
      </c>
      <c r="J46" s="62">
        <v>2</v>
      </c>
      <c r="K46" s="25">
        <f t="shared" si="5"/>
        <v>0.14285714285714279</v>
      </c>
      <c r="L46" s="26">
        <f t="shared" si="6"/>
        <v>1</v>
      </c>
    </row>
    <row r="47" spans="1:13" x14ac:dyDescent="0.25">
      <c r="A47" s="2" t="s">
        <v>32</v>
      </c>
      <c r="B47" s="62" t="s">
        <v>36</v>
      </c>
      <c r="C47" s="62">
        <v>15</v>
      </c>
      <c r="D47" s="62">
        <v>7</v>
      </c>
      <c r="E47" s="62">
        <v>4</v>
      </c>
      <c r="F47" s="23">
        <f t="shared" si="3"/>
        <v>0.73333333333333328</v>
      </c>
      <c r="G47" s="62">
        <v>0</v>
      </c>
      <c r="H47" s="62">
        <v>4</v>
      </c>
      <c r="I47" s="23">
        <f t="shared" si="4"/>
        <v>0.26666666666666666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32</v>
      </c>
      <c r="B48" s="62" t="s">
        <v>37</v>
      </c>
      <c r="C48" s="62">
        <v>15</v>
      </c>
      <c r="D48" s="62">
        <v>3</v>
      </c>
      <c r="E48" s="62">
        <v>2</v>
      </c>
      <c r="F48" s="23">
        <f t="shared" si="3"/>
        <v>0.33333333333333331</v>
      </c>
      <c r="G48" s="62">
        <v>2</v>
      </c>
      <c r="H48" s="62">
        <v>6</v>
      </c>
      <c r="I48" s="23">
        <f t="shared" si="4"/>
        <v>0.53333333333333333</v>
      </c>
      <c r="J48" s="62">
        <v>2</v>
      </c>
      <c r="K48" s="25">
        <f t="shared" si="5"/>
        <v>0.1333333333333333</v>
      </c>
      <c r="L48" s="26">
        <f t="shared" si="6"/>
        <v>1</v>
      </c>
    </row>
    <row r="49" spans="1:12" x14ac:dyDescent="0.25">
      <c r="A49" s="2" t="s">
        <v>32</v>
      </c>
      <c r="B49" s="62" t="s">
        <v>18</v>
      </c>
      <c r="C49" s="62">
        <v>15</v>
      </c>
      <c r="D49" s="62">
        <v>4</v>
      </c>
      <c r="E49" s="62">
        <v>2</v>
      </c>
      <c r="F49" s="23">
        <f t="shared" si="3"/>
        <v>0.4</v>
      </c>
      <c r="G49" s="62">
        <v>3</v>
      </c>
      <c r="H49" s="62">
        <v>5</v>
      </c>
      <c r="I49" s="23">
        <f t="shared" si="4"/>
        <v>0.53333333333333333</v>
      </c>
      <c r="J49" s="62">
        <v>1</v>
      </c>
      <c r="K49" s="25">
        <f t="shared" si="5"/>
        <v>6.6666666666666652E-2</v>
      </c>
      <c r="L49" s="26">
        <f t="shared" si="6"/>
        <v>1</v>
      </c>
    </row>
    <row r="50" spans="1:12" x14ac:dyDescent="0.25">
      <c r="A50" s="2" t="s">
        <v>32</v>
      </c>
      <c r="B50" s="62" t="s">
        <v>38</v>
      </c>
      <c r="C50" s="62">
        <v>14</v>
      </c>
      <c r="D50" s="62">
        <v>5</v>
      </c>
      <c r="E50" s="62">
        <v>1</v>
      </c>
      <c r="F50" s="23">
        <f t="shared" si="3"/>
        <v>0.42857142857142855</v>
      </c>
      <c r="G50" s="62">
        <v>2</v>
      </c>
      <c r="H50" s="62">
        <v>6</v>
      </c>
      <c r="I50" s="23">
        <f t="shared" si="4"/>
        <v>0.5714285714285714</v>
      </c>
      <c r="J50" s="62"/>
      <c r="K50" s="25">
        <f t="shared" si="5"/>
        <v>0</v>
      </c>
      <c r="L50" s="26">
        <f t="shared" si="6"/>
        <v>1</v>
      </c>
    </row>
  </sheetData>
  <mergeCells count="6">
    <mergeCell ref="L1:M1"/>
    <mergeCell ref="H9:J9"/>
    <mergeCell ref="A37:B37"/>
    <mergeCell ref="A1:A2"/>
    <mergeCell ref="B1:E1"/>
    <mergeCell ref="H1:J1"/>
  </mergeCells>
  <dataValidations count="2">
    <dataValidation type="list" allowBlank="1" showInputMessage="1" showErrorMessage="1" sqref="M3">
      <formula1>$M$7:$M$18</formula1>
    </dataValidation>
    <dataValidation type="list" allowBlank="1" showInputMessage="1" showErrorMessage="1" sqref="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98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2" t="e">
        <f ca="1">SUM(C8:C20)</f>
        <v>#REF!</v>
      </c>
      <c r="I2" s="62" t="e">
        <f ca="1">SUM(D8:D20)</f>
        <v>#REF!</v>
      </c>
      <c r="J2" s="62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9</v>
      </c>
      <c r="D3" s="31">
        <v>0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98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3</v>
      </c>
      <c r="D4" s="31">
        <v>0</v>
      </c>
      <c r="E4" s="31">
        <v>5</v>
      </c>
      <c r="F4" s="18"/>
      <c r="G4" s="10" t="s">
        <v>9</v>
      </c>
      <c r="H4" s="62" t="e">
        <f ca="1">SUM(D23:D35)</f>
        <v>#REF!</v>
      </c>
      <c r="I4" s="62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0.7142857142857143</v>
      </c>
      <c r="M4" s="8">
        <f t="array" ref="M4">INDEX($C$38:$L$50,MATCH(1,($A$38:$A$50=$L$3)*($B$38:$B$50=$M$3),0),7)</f>
        <v>0.2857142857142857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12</v>
      </c>
      <c r="D5" s="15">
        <f t="shared" si="1"/>
        <v>0</v>
      </c>
      <c r="E5" s="15">
        <f t="shared" si="1"/>
        <v>5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1.4</v>
      </c>
      <c r="M5" s="9">
        <f>100/M4/100</f>
        <v>3.5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98</v>
      </c>
      <c r="M7" s="33" t="s">
        <v>92</v>
      </c>
    </row>
    <row r="8" spans="1:13" x14ac:dyDescent="0.25">
      <c r="A8" s="10"/>
      <c r="B8" s="81" t="s">
        <v>98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98</v>
      </c>
      <c r="M8" s="12" t="s">
        <v>93</v>
      </c>
    </row>
    <row r="9" spans="1:13" x14ac:dyDescent="0.25">
      <c r="A9" s="10"/>
      <c r="B9" s="81" t="s">
        <v>98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98</v>
      </c>
      <c r="M9" s="12" t="s">
        <v>94</v>
      </c>
    </row>
    <row r="10" spans="1:13" x14ac:dyDescent="0.25">
      <c r="A10" s="10"/>
      <c r="B10" s="81" t="s">
        <v>98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286</v>
      </c>
      <c r="I10" s="62">
        <v>104</v>
      </c>
      <c r="J10" s="62">
        <v>182</v>
      </c>
      <c r="K10" s="1"/>
      <c r="L10" s="1" t="s">
        <v>98</v>
      </c>
      <c r="M10" s="12" t="s">
        <v>91</v>
      </c>
    </row>
    <row r="11" spans="1:13" x14ac:dyDescent="0.25">
      <c r="A11" s="10"/>
      <c r="B11" s="81" t="s">
        <v>98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31.777777777777779</v>
      </c>
      <c r="I11" s="22">
        <v>11.555555555555555</v>
      </c>
      <c r="J11" s="13"/>
      <c r="K11" s="1"/>
      <c r="L11" s="1" t="s">
        <v>98</v>
      </c>
      <c r="M11" s="12" t="s">
        <v>95</v>
      </c>
    </row>
    <row r="12" spans="1:13" x14ac:dyDescent="0.25">
      <c r="A12" s="10"/>
      <c r="B12" s="81" t="s">
        <v>98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2">
        <v>134</v>
      </c>
      <c r="I12" s="62">
        <v>187</v>
      </c>
      <c r="J12" s="13">
        <v>-53</v>
      </c>
      <c r="K12" s="1"/>
      <c r="L12" s="1" t="s">
        <v>98</v>
      </c>
      <c r="M12" s="12" t="s">
        <v>96</v>
      </c>
    </row>
    <row r="13" spans="1:13" x14ac:dyDescent="0.25">
      <c r="A13" s="10"/>
      <c r="B13" s="81" t="s">
        <v>98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16.75</v>
      </c>
      <c r="I13" s="22">
        <v>23.375</v>
      </c>
      <c r="J13" s="13"/>
      <c r="K13" s="1"/>
      <c r="L13" s="1" t="s">
        <v>98</v>
      </c>
      <c r="M13" s="12" t="s">
        <v>97</v>
      </c>
    </row>
    <row r="14" spans="1:13" x14ac:dyDescent="0.25">
      <c r="A14" s="10"/>
      <c r="B14" s="81" t="s">
        <v>98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420</v>
      </c>
      <c r="I14" s="13">
        <v>291</v>
      </c>
      <c r="J14" s="13">
        <v>129</v>
      </c>
      <c r="K14" s="1"/>
      <c r="L14" s="1" t="s">
        <v>98</v>
      </c>
      <c r="M14" s="12" t="s">
        <v>99</v>
      </c>
    </row>
    <row r="15" spans="1:13" x14ac:dyDescent="0.25">
      <c r="A15" s="10"/>
      <c r="B15" s="81" t="s">
        <v>98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24.705882352941178</v>
      </c>
      <c r="I15" s="22">
        <v>17.117647058823529</v>
      </c>
      <c r="J15" s="13"/>
      <c r="K15" s="1"/>
      <c r="L15" s="1" t="s">
        <v>98</v>
      </c>
      <c r="M15" s="12" t="s">
        <v>100</v>
      </c>
    </row>
    <row r="16" spans="1:13" x14ac:dyDescent="0.25">
      <c r="A16" s="10"/>
      <c r="B16" s="81" t="s">
        <v>98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98</v>
      </c>
      <c r="M16" s="12" t="s">
        <v>101</v>
      </c>
    </row>
    <row r="17" spans="1:13" x14ac:dyDescent="0.25">
      <c r="A17" s="10"/>
      <c r="B17" s="81" t="s">
        <v>98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98</v>
      </c>
      <c r="M17" s="12" t="s">
        <v>102</v>
      </c>
    </row>
    <row r="18" spans="1:13" x14ac:dyDescent="0.25">
      <c r="A18" s="10"/>
      <c r="B18" s="81" t="s">
        <v>98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2"/>
      <c r="J18" s="62"/>
      <c r="K18" s="1"/>
      <c r="L18" s="1" t="s">
        <v>98</v>
      </c>
      <c r="M18" s="12" t="s">
        <v>103</v>
      </c>
    </row>
    <row r="19" spans="1:13" x14ac:dyDescent="0.25">
      <c r="A19" s="10"/>
      <c r="B19" s="81" t="s">
        <v>98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98</v>
      </c>
      <c r="M19" s="12" t="s">
        <v>104</v>
      </c>
    </row>
    <row r="20" spans="1:13" x14ac:dyDescent="0.25">
      <c r="A20" s="10"/>
      <c r="B20" s="81" t="s">
        <v>98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2"/>
      <c r="I20" s="62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98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98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98</v>
      </c>
      <c r="F25" s="1"/>
      <c r="G25" s="10" t="s">
        <v>7</v>
      </c>
      <c r="H25" s="83"/>
      <c r="I25" s="88"/>
      <c r="J25" s="84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98</v>
      </c>
      <c r="F26" s="1"/>
      <c r="G26" s="10" t="s">
        <v>8</v>
      </c>
      <c r="H26" s="13"/>
      <c r="I26" s="62"/>
      <c r="J26" s="62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98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98</v>
      </c>
      <c r="F28" s="1"/>
      <c r="G28" s="10" t="s">
        <v>9</v>
      </c>
      <c r="H28" s="62"/>
      <c r="I28" s="62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98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98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98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98</v>
      </c>
      <c r="F32" s="1"/>
      <c r="G32" s="1"/>
      <c r="H32" s="1"/>
      <c r="I32" s="1"/>
      <c r="J32" s="1"/>
      <c r="K32" s="1"/>
      <c r="L32" s="1"/>
    </row>
    <row r="33" spans="1:12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98</v>
      </c>
      <c r="F33" s="1"/>
      <c r="G33" s="1"/>
      <c r="H33" s="1"/>
      <c r="I33" s="1"/>
      <c r="J33" s="1"/>
      <c r="K33" s="1"/>
      <c r="L33" s="1"/>
    </row>
    <row r="34" spans="1:12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98</v>
      </c>
      <c r="F34" s="1"/>
      <c r="G34" s="1"/>
      <c r="H34" s="1"/>
      <c r="I34" s="1"/>
      <c r="J34" s="1"/>
      <c r="K34" s="1"/>
      <c r="L34" s="1"/>
    </row>
    <row r="35" spans="1:12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98</v>
      </c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2" x14ac:dyDescent="0.25">
      <c r="A38" s="2" t="s">
        <v>33</v>
      </c>
      <c r="B38" s="62" t="s">
        <v>17</v>
      </c>
      <c r="C38" s="62">
        <v>7</v>
      </c>
      <c r="D38" s="62">
        <v>3</v>
      </c>
      <c r="E38" s="62">
        <v>2</v>
      </c>
      <c r="F38" s="23">
        <f t="shared" ref="F38:F50" si="3">(D38+E38)/C38</f>
        <v>0.7142857142857143</v>
      </c>
      <c r="G38" s="62">
        <v>0</v>
      </c>
      <c r="H38" s="62">
        <v>2</v>
      </c>
      <c r="I38" s="23">
        <f t="shared" ref="I38:I50" si="4">(G38+H38)/C38</f>
        <v>0.2857142857142857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2" x14ac:dyDescent="0.25">
      <c r="A39" s="2" t="s">
        <v>33</v>
      </c>
      <c r="B39" s="2" t="s">
        <v>27</v>
      </c>
      <c r="C39" s="62">
        <v>7</v>
      </c>
      <c r="D39" s="62">
        <v>3</v>
      </c>
      <c r="E39" s="62">
        <v>0</v>
      </c>
      <c r="F39" s="23">
        <f t="shared" si="3"/>
        <v>0.42857142857142855</v>
      </c>
      <c r="G39" s="62">
        <v>1</v>
      </c>
      <c r="H39" s="62">
        <v>2</v>
      </c>
      <c r="I39" s="23">
        <f t="shared" si="4"/>
        <v>0.42857142857142855</v>
      </c>
      <c r="J39" s="62">
        <v>1</v>
      </c>
      <c r="K39" s="25">
        <f t="shared" si="5"/>
        <v>0.1428571428571429</v>
      </c>
      <c r="L39" s="26">
        <f t="shared" si="6"/>
        <v>1</v>
      </c>
    </row>
    <row r="40" spans="1:12" x14ac:dyDescent="0.25">
      <c r="A40" s="2" t="s">
        <v>33</v>
      </c>
      <c r="B40" s="62" t="s">
        <v>28</v>
      </c>
      <c r="C40" s="62">
        <v>12</v>
      </c>
      <c r="D40" s="62">
        <v>5</v>
      </c>
      <c r="E40" s="62">
        <v>0</v>
      </c>
      <c r="F40" s="23">
        <f t="shared" si="3"/>
        <v>0.41666666666666669</v>
      </c>
      <c r="G40" s="62">
        <v>1</v>
      </c>
      <c r="H40" s="62">
        <v>6</v>
      </c>
      <c r="I40" s="23">
        <f t="shared" si="4"/>
        <v>0.58333333333333337</v>
      </c>
      <c r="J40" s="62"/>
      <c r="K40" s="25">
        <f t="shared" si="5"/>
        <v>0</v>
      </c>
      <c r="L40" s="26">
        <f t="shared" si="6"/>
        <v>1</v>
      </c>
    </row>
    <row r="41" spans="1:12" x14ac:dyDescent="0.25">
      <c r="A41" s="2" t="s">
        <v>33</v>
      </c>
      <c r="B41" s="2" t="s">
        <v>29</v>
      </c>
      <c r="C41" s="62">
        <v>13</v>
      </c>
      <c r="D41" s="62">
        <v>3</v>
      </c>
      <c r="E41" s="62">
        <v>2</v>
      </c>
      <c r="F41" s="23">
        <f t="shared" si="3"/>
        <v>0.38461538461538464</v>
      </c>
      <c r="G41" s="62">
        <v>1</v>
      </c>
      <c r="H41" s="62">
        <v>3</v>
      </c>
      <c r="I41" s="23">
        <f t="shared" si="4"/>
        <v>0.30769230769230771</v>
      </c>
      <c r="J41" s="62">
        <v>3</v>
      </c>
      <c r="K41" s="25">
        <f t="shared" si="5"/>
        <v>0.30769230769230771</v>
      </c>
      <c r="L41" s="26">
        <f t="shared" si="6"/>
        <v>1</v>
      </c>
    </row>
    <row r="42" spans="1:12" x14ac:dyDescent="0.25">
      <c r="A42" s="2" t="s">
        <v>33</v>
      </c>
      <c r="B42" s="62" t="s">
        <v>55</v>
      </c>
      <c r="C42" s="62">
        <v>11</v>
      </c>
      <c r="D42" s="62">
        <v>2</v>
      </c>
      <c r="E42" s="62">
        <v>1</v>
      </c>
      <c r="F42" s="23">
        <f t="shared" si="3"/>
        <v>0.27272727272727271</v>
      </c>
      <c r="G42" s="62">
        <v>3</v>
      </c>
      <c r="H42" s="62">
        <v>4</v>
      </c>
      <c r="I42" s="23">
        <f t="shared" si="4"/>
        <v>0.63636363636363635</v>
      </c>
      <c r="J42" s="62">
        <v>1</v>
      </c>
      <c r="K42" s="25">
        <f t="shared" si="5"/>
        <v>9.0909090909090939E-2</v>
      </c>
      <c r="L42" s="26">
        <f t="shared" si="6"/>
        <v>1</v>
      </c>
    </row>
    <row r="43" spans="1:12" x14ac:dyDescent="0.25">
      <c r="A43" s="2" t="s">
        <v>33</v>
      </c>
      <c r="B43" s="62" t="s">
        <v>31</v>
      </c>
      <c r="C43" s="62">
        <v>12</v>
      </c>
      <c r="D43" s="62">
        <v>3</v>
      </c>
      <c r="E43" s="62">
        <v>0</v>
      </c>
      <c r="F43" s="23">
        <f t="shared" si="3"/>
        <v>0.25</v>
      </c>
      <c r="G43" s="62">
        <v>1</v>
      </c>
      <c r="H43" s="62">
        <v>7</v>
      </c>
      <c r="I43" s="23">
        <f t="shared" si="4"/>
        <v>0.66666666666666663</v>
      </c>
      <c r="J43" s="62">
        <v>1</v>
      </c>
      <c r="K43" s="25">
        <f t="shared" si="5"/>
        <v>8.333333333333337E-2</v>
      </c>
      <c r="L43" s="26">
        <f t="shared" si="6"/>
        <v>1</v>
      </c>
    </row>
    <row r="44" spans="1:12" x14ac:dyDescent="0.25">
      <c r="A44" s="2" t="s">
        <v>33</v>
      </c>
      <c r="B44" s="62" t="s">
        <v>32</v>
      </c>
      <c r="C44" s="62">
        <v>13</v>
      </c>
      <c r="D44" s="62">
        <v>5</v>
      </c>
      <c r="E44" s="62">
        <v>1</v>
      </c>
      <c r="F44" s="23">
        <f t="shared" si="3"/>
        <v>0.46153846153846156</v>
      </c>
      <c r="G44" s="62">
        <v>1</v>
      </c>
      <c r="H44" s="62">
        <v>5</v>
      </c>
      <c r="I44" s="23">
        <f t="shared" si="4"/>
        <v>0.46153846153846156</v>
      </c>
      <c r="J44" s="62">
        <v>1</v>
      </c>
      <c r="K44" s="25">
        <f t="shared" si="5"/>
        <v>7.6923076923076872E-2</v>
      </c>
      <c r="L44" s="26">
        <f t="shared" si="6"/>
        <v>1</v>
      </c>
    </row>
    <row r="45" spans="1:12" x14ac:dyDescent="0.25">
      <c r="A45" s="2" t="s">
        <v>33</v>
      </c>
      <c r="B45" s="62" t="s">
        <v>34</v>
      </c>
      <c r="C45" s="62">
        <v>13</v>
      </c>
      <c r="D45" s="62">
        <v>5</v>
      </c>
      <c r="E45" s="62">
        <v>1</v>
      </c>
      <c r="F45" s="23">
        <f t="shared" si="3"/>
        <v>0.46153846153846156</v>
      </c>
      <c r="G45" s="62">
        <v>1</v>
      </c>
      <c r="H45" s="62">
        <v>6</v>
      </c>
      <c r="I45" s="23">
        <f t="shared" si="4"/>
        <v>0.53846153846153844</v>
      </c>
      <c r="J45" s="62"/>
      <c r="K45" s="25">
        <f t="shared" si="5"/>
        <v>0</v>
      </c>
      <c r="L45" s="26">
        <f t="shared" si="6"/>
        <v>1</v>
      </c>
    </row>
    <row r="46" spans="1:12" x14ac:dyDescent="0.25">
      <c r="A46" s="2" t="s">
        <v>33</v>
      </c>
      <c r="B46" s="62" t="s">
        <v>35</v>
      </c>
      <c r="C46" s="62">
        <v>11</v>
      </c>
      <c r="D46" s="62">
        <v>6</v>
      </c>
      <c r="E46" s="62">
        <v>2</v>
      </c>
      <c r="F46" s="23">
        <f t="shared" si="3"/>
        <v>0.72727272727272729</v>
      </c>
      <c r="G46" s="62">
        <v>0</v>
      </c>
      <c r="H46" s="62">
        <v>3</v>
      </c>
      <c r="I46" s="23">
        <f t="shared" si="4"/>
        <v>0.27272727272727271</v>
      </c>
      <c r="J46" s="62"/>
      <c r="K46" s="25">
        <f t="shared" si="5"/>
        <v>0</v>
      </c>
      <c r="L46" s="26">
        <f t="shared" si="6"/>
        <v>1</v>
      </c>
    </row>
    <row r="47" spans="1:12" x14ac:dyDescent="0.25">
      <c r="A47" s="2" t="s">
        <v>33</v>
      </c>
      <c r="B47" s="62" t="s">
        <v>36</v>
      </c>
      <c r="C47" s="62">
        <v>11</v>
      </c>
      <c r="D47" s="62">
        <v>5</v>
      </c>
      <c r="E47" s="62">
        <v>2</v>
      </c>
      <c r="F47" s="23">
        <f t="shared" si="3"/>
        <v>0.63636363636363635</v>
      </c>
      <c r="G47" s="62">
        <v>1</v>
      </c>
      <c r="H47" s="62">
        <v>3</v>
      </c>
      <c r="I47" s="23">
        <f t="shared" si="4"/>
        <v>0.36363636363636365</v>
      </c>
      <c r="J47" s="62"/>
      <c r="K47" s="25">
        <f t="shared" si="5"/>
        <v>0</v>
      </c>
      <c r="L47" s="26">
        <f t="shared" si="6"/>
        <v>1</v>
      </c>
    </row>
    <row r="48" spans="1:12" x14ac:dyDescent="0.25">
      <c r="A48" s="2" t="s">
        <v>33</v>
      </c>
      <c r="B48" s="62" t="s">
        <v>37</v>
      </c>
      <c r="C48" s="62">
        <v>12</v>
      </c>
      <c r="D48" s="62">
        <v>3</v>
      </c>
      <c r="E48" s="62">
        <v>3</v>
      </c>
      <c r="F48" s="23">
        <f t="shared" si="3"/>
        <v>0.5</v>
      </c>
      <c r="G48" s="62">
        <v>3</v>
      </c>
      <c r="H48" s="62">
        <v>3</v>
      </c>
      <c r="I48" s="23">
        <f t="shared" si="4"/>
        <v>0.5</v>
      </c>
      <c r="J48" s="62"/>
      <c r="K48" s="25">
        <f t="shared" si="5"/>
        <v>0</v>
      </c>
      <c r="L48" s="26">
        <f t="shared" si="6"/>
        <v>1</v>
      </c>
    </row>
    <row r="49" spans="1:12" x14ac:dyDescent="0.25">
      <c r="A49" s="2" t="s">
        <v>33</v>
      </c>
      <c r="B49" s="62" t="s">
        <v>18</v>
      </c>
      <c r="C49" s="62">
        <v>13</v>
      </c>
      <c r="D49" s="62">
        <v>4</v>
      </c>
      <c r="E49" s="62">
        <v>1</v>
      </c>
      <c r="F49" s="23">
        <f t="shared" si="3"/>
        <v>0.38461538461538464</v>
      </c>
      <c r="G49" s="62">
        <v>2</v>
      </c>
      <c r="H49" s="62">
        <v>5</v>
      </c>
      <c r="I49" s="23">
        <f t="shared" si="4"/>
        <v>0.53846153846153844</v>
      </c>
      <c r="J49" s="62">
        <v>1</v>
      </c>
      <c r="K49" s="25">
        <f t="shared" si="5"/>
        <v>7.6923076923076872E-2</v>
      </c>
      <c r="L49" s="26">
        <f t="shared" si="6"/>
        <v>1</v>
      </c>
    </row>
    <row r="50" spans="1:12" x14ac:dyDescent="0.25">
      <c r="A50" s="2" t="s">
        <v>33</v>
      </c>
      <c r="B50" s="62" t="s">
        <v>38</v>
      </c>
      <c r="C50" s="62">
        <v>11</v>
      </c>
      <c r="D50" s="62">
        <v>2</v>
      </c>
      <c r="E50" s="62">
        <v>1</v>
      </c>
      <c r="F50" s="23">
        <f t="shared" si="3"/>
        <v>0.27272727272727271</v>
      </c>
      <c r="G50" s="62">
        <v>3</v>
      </c>
      <c r="H50" s="62">
        <v>4</v>
      </c>
      <c r="I50" s="23">
        <f t="shared" si="4"/>
        <v>0.63636363636363635</v>
      </c>
      <c r="J50" s="62">
        <v>1</v>
      </c>
      <c r="K50" s="25">
        <f t="shared" si="5"/>
        <v>9.0909090909090939E-2</v>
      </c>
      <c r="L50" s="26">
        <f t="shared" si="6"/>
        <v>1</v>
      </c>
    </row>
  </sheetData>
  <mergeCells count="10">
    <mergeCell ref="L1:M1"/>
    <mergeCell ref="H9:J9"/>
    <mergeCell ref="H17:J17"/>
    <mergeCell ref="H25:J25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2.28515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12.140625" bestFit="1" customWidth="1"/>
    <col min="13" max="13" width="11.7109375" bestFit="1" customWidth="1"/>
  </cols>
  <sheetData>
    <row r="1" spans="1:13" x14ac:dyDescent="0.25">
      <c r="A1" s="85" t="s">
        <v>99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6</v>
      </c>
      <c r="D3" s="31">
        <v>2</v>
      </c>
      <c r="E3" s="31">
        <v>0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99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0</v>
      </c>
      <c r="D4" s="31">
        <v>1</v>
      </c>
      <c r="E4" s="31">
        <v>8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0.76923076923076927</v>
      </c>
      <c r="M4" s="8">
        <f t="array" ref="M4">INDEX($C$38:$L$50,MATCH(1,($A$38:$A$50=$L$3)*($B$38:$B$50=$M$3),0),7)</f>
        <v>0.23076923076923078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6</v>
      </c>
      <c r="D5" s="15">
        <f t="shared" si="1"/>
        <v>3</v>
      </c>
      <c r="E5" s="15">
        <f t="shared" si="1"/>
        <v>8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1.3</v>
      </c>
      <c r="M5" s="9">
        <f>100/M4/100</f>
        <v>4.333333333333333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99</v>
      </c>
      <c r="M7" s="33" t="s">
        <v>92</v>
      </c>
    </row>
    <row r="8" spans="1:13" x14ac:dyDescent="0.25">
      <c r="A8" s="10"/>
      <c r="B8" s="81" t="s">
        <v>99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99</v>
      </c>
      <c r="M8" s="12" t="s">
        <v>93</v>
      </c>
    </row>
    <row r="9" spans="1:13" x14ac:dyDescent="0.25">
      <c r="A9" s="10"/>
      <c r="B9" s="81" t="s">
        <v>99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99</v>
      </c>
      <c r="M9" s="12" t="s">
        <v>94</v>
      </c>
    </row>
    <row r="10" spans="1:13" x14ac:dyDescent="0.25">
      <c r="A10" s="10"/>
      <c r="B10" s="81" t="s">
        <v>99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236</v>
      </c>
      <c r="I10" s="67">
        <v>160</v>
      </c>
      <c r="J10" s="67">
        <v>76</v>
      </c>
      <c r="K10" s="1"/>
      <c r="L10" s="1" t="s">
        <v>99</v>
      </c>
      <c r="M10" s="12" t="s">
        <v>91</v>
      </c>
    </row>
    <row r="11" spans="1:13" x14ac:dyDescent="0.25">
      <c r="A11" s="10"/>
      <c r="B11" s="81" t="s">
        <v>99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29.5</v>
      </c>
      <c r="I11" s="22">
        <v>20</v>
      </c>
      <c r="J11" s="13"/>
      <c r="K11" s="1"/>
      <c r="L11" s="1" t="s">
        <v>99</v>
      </c>
      <c r="M11" s="12" t="s">
        <v>95</v>
      </c>
    </row>
    <row r="12" spans="1:13" x14ac:dyDescent="0.25">
      <c r="A12" s="10"/>
      <c r="B12" s="81" t="s">
        <v>99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143</v>
      </c>
      <c r="I12" s="67">
        <v>203</v>
      </c>
      <c r="J12" s="13">
        <v>-60</v>
      </c>
      <c r="K12" s="1"/>
      <c r="L12" s="1" t="s">
        <v>99</v>
      </c>
      <c r="M12" s="12" t="s">
        <v>96</v>
      </c>
    </row>
    <row r="13" spans="1:13" x14ac:dyDescent="0.25">
      <c r="A13" s="10"/>
      <c r="B13" s="81" t="s">
        <v>99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15.888888888888889</v>
      </c>
      <c r="I13" s="22">
        <v>22.555555555555557</v>
      </c>
      <c r="J13" s="13"/>
      <c r="K13" s="1"/>
      <c r="L13" s="1" t="s">
        <v>99</v>
      </c>
      <c r="M13" s="12" t="s">
        <v>97</v>
      </c>
    </row>
    <row r="14" spans="1:13" x14ac:dyDescent="0.25">
      <c r="A14" s="10"/>
      <c r="B14" s="81" t="s">
        <v>99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379</v>
      </c>
      <c r="I14" s="13">
        <v>363</v>
      </c>
      <c r="J14" s="13">
        <v>16</v>
      </c>
      <c r="K14" s="1"/>
      <c r="L14" s="1" t="s">
        <v>99</v>
      </c>
      <c r="M14" s="12" t="s">
        <v>98</v>
      </c>
    </row>
    <row r="15" spans="1:13" x14ac:dyDescent="0.25">
      <c r="A15" s="10"/>
      <c r="B15" s="81" t="s">
        <v>99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22.294117647058822</v>
      </c>
      <c r="I15" s="22">
        <v>21.352941176470587</v>
      </c>
      <c r="J15" s="13"/>
      <c r="K15" s="1"/>
      <c r="L15" s="1" t="s">
        <v>99</v>
      </c>
      <c r="M15" s="12" t="s">
        <v>100</v>
      </c>
    </row>
    <row r="16" spans="1:13" x14ac:dyDescent="0.25">
      <c r="A16" s="10"/>
      <c r="B16" s="81" t="s">
        <v>99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99</v>
      </c>
      <c r="M16" s="12" t="s">
        <v>101</v>
      </c>
    </row>
    <row r="17" spans="1:13" x14ac:dyDescent="0.25">
      <c r="A17" s="10"/>
      <c r="B17" s="81" t="s">
        <v>99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65"/>
      <c r="I17" s="68"/>
      <c r="J17" s="66"/>
      <c r="K17" s="1"/>
      <c r="L17" s="1" t="s">
        <v>99</v>
      </c>
      <c r="M17" s="12" t="s">
        <v>102</v>
      </c>
    </row>
    <row r="18" spans="1:13" x14ac:dyDescent="0.25">
      <c r="A18" s="10"/>
      <c r="B18" s="81" t="s">
        <v>99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99</v>
      </c>
      <c r="M18" s="12" t="s">
        <v>103</v>
      </c>
    </row>
    <row r="19" spans="1:13" x14ac:dyDescent="0.25">
      <c r="A19" s="10"/>
      <c r="B19" s="81" t="s">
        <v>99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99</v>
      </c>
      <c r="M19" s="12" t="s">
        <v>104</v>
      </c>
    </row>
    <row r="20" spans="1:13" x14ac:dyDescent="0.25">
      <c r="A20" s="10"/>
      <c r="B20" s="81" t="s">
        <v>99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99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99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99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99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99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99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99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99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99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99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99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99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99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34</v>
      </c>
      <c r="B38" s="62" t="s">
        <v>17</v>
      </c>
      <c r="C38" s="62">
        <v>13</v>
      </c>
      <c r="D38" s="62">
        <v>6</v>
      </c>
      <c r="E38" s="62">
        <v>4</v>
      </c>
      <c r="F38" s="23">
        <f t="shared" ref="F38:F50" si="3">(D38+E38)/C38</f>
        <v>0.76923076923076927</v>
      </c>
      <c r="G38" s="62">
        <v>0</v>
      </c>
      <c r="H38" s="62">
        <v>3</v>
      </c>
      <c r="I38" s="23">
        <f t="shared" ref="I38:I50" si="4">(G38+H38)/C38</f>
        <v>0.23076923076923078</v>
      </c>
      <c r="J38" s="62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34</v>
      </c>
      <c r="B39" s="2" t="s">
        <v>27</v>
      </c>
      <c r="C39" s="62">
        <v>18</v>
      </c>
      <c r="D39" s="62">
        <v>7</v>
      </c>
      <c r="E39" s="62">
        <v>4</v>
      </c>
      <c r="F39" s="23">
        <f t="shared" si="3"/>
        <v>0.61111111111111116</v>
      </c>
      <c r="G39" s="62">
        <v>2</v>
      </c>
      <c r="H39" s="62">
        <v>5</v>
      </c>
      <c r="I39" s="23">
        <f t="shared" si="4"/>
        <v>0.3888888888888889</v>
      </c>
      <c r="J39" s="62"/>
      <c r="K39" s="25">
        <f t="shared" si="5"/>
        <v>0</v>
      </c>
      <c r="L39" s="26">
        <f t="shared" si="6"/>
        <v>1</v>
      </c>
    </row>
    <row r="40" spans="1:13" x14ac:dyDescent="0.25">
      <c r="A40" s="2" t="s">
        <v>34</v>
      </c>
      <c r="B40" s="62" t="s">
        <v>28</v>
      </c>
      <c r="C40" s="62">
        <v>17</v>
      </c>
      <c r="D40" s="62">
        <v>7</v>
      </c>
      <c r="E40" s="62">
        <v>5</v>
      </c>
      <c r="F40" s="23">
        <f t="shared" si="3"/>
        <v>0.70588235294117652</v>
      </c>
      <c r="G40" s="62">
        <v>1</v>
      </c>
      <c r="H40" s="62">
        <v>2</v>
      </c>
      <c r="I40" s="23">
        <f t="shared" si="4"/>
        <v>0.17647058823529413</v>
      </c>
      <c r="J40" s="62">
        <v>2</v>
      </c>
      <c r="K40" s="25">
        <f t="shared" si="5"/>
        <v>0.11764705882352933</v>
      </c>
      <c r="L40" s="26">
        <f t="shared" si="6"/>
        <v>1</v>
      </c>
    </row>
    <row r="41" spans="1:13" x14ac:dyDescent="0.25">
      <c r="A41" s="2" t="s">
        <v>34</v>
      </c>
      <c r="B41" s="2" t="s">
        <v>29</v>
      </c>
      <c r="C41" s="62">
        <v>19</v>
      </c>
      <c r="D41" s="62">
        <v>6</v>
      </c>
      <c r="E41" s="62">
        <v>1</v>
      </c>
      <c r="F41" s="23">
        <f t="shared" si="3"/>
        <v>0.36842105263157893</v>
      </c>
      <c r="G41" s="62">
        <v>4</v>
      </c>
      <c r="H41" s="62">
        <v>8</v>
      </c>
      <c r="I41" s="23">
        <f t="shared" si="4"/>
        <v>0.63157894736842102</v>
      </c>
      <c r="J41" s="62"/>
      <c r="K41" s="25">
        <f t="shared" si="5"/>
        <v>0</v>
      </c>
      <c r="L41" s="26">
        <f t="shared" si="6"/>
        <v>1</v>
      </c>
    </row>
    <row r="42" spans="1:13" x14ac:dyDescent="0.25">
      <c r="A42" s="2" t="s">
        <v>34</v>
      </c>
      <c r="B42" s="62" t="s">
        <v>55</v>
      </c>
      <c r="C42" s="62">
        <v>29</v>
      </c>
      <c r="D42" s="62">
        <v>8</v>
      </c>
      <c r="E42" s="62">
        <v>4</v>
      </c>
      <c r="F42" s="23">
        <f t="shared" si="3"/>
        <v>0.41379310344827586</v>
      </c>
      <c r="G42" s="62">
        <v>5</v>
      </c>
      <c r="H42" s="62">
        <v>11</v>
      </c>
      <c r="I42" s="23">
        <f t="shared" si="4"/>
        <v>0.55172413793103448</v>
      </c>
      <c r="J42" s="62">
        <v>1</v>
      </c>
      <c r="K42" s="25">
        <f t="shared" si="5"/>
        <v>3.4482758620689724E-2</v>
      </c>
      <c r="L42" s="26">
        <f t="shared" si="6"/>
        <v>1</v>
      </c>
    </row>
    <row r="43" spans="1:13" x14ac:dyDescent="0.25">
      <c r="A43" s="2" t="s">
        <v>34</v>
      </c>
      <c r="B43" s="62" t="s">
        <v>31</v>
      </c>
      <c r="C43" s="62">
        <v>23</v>
      </c>
      <c r="D43" s="62">
        <v>7</v>
      </c>
      <c r="E43" s="62">
        <v>5</v>
      </c>
      <c r="F43" s="23">
        <f t="shared" si="3"/>
        <v>0.52173913043478259</v>
      </c>
      <c r="G43" s="62">
        <v>4</v>
      </c>
      <c r="H43" s="62">
        <v>7</v>
      </c>
      <c r="I43" s="23">
        <f t="shared" si="4"/>
        <v>0.47826086956521741</v>
      </c>
      <c r="J43" s="62"/>
      <c r="K43" s="25">
        <f t="shared" si="5"/>
        <v>0</v>
      </c>
      <c r="L43" s="26">
        <f t="shared" si="6"/>
        <v>1</v>
      </c>
    </row>
    <row r="44" spans="1:13" x14ac:dyDescent="0.25">
      <c r="A44" s="2" t="s">
        <v>34</v>
      </c>
      <c r="B44" s="62" t="s">
        <v>32</v>
      </c>
      <c r="C44" s="62">
        <v>14</v>
      </c>
      <c r="D44" s="62">
        <v>6</v>
      </c>
      <c r="E44" s="62">
        <v>0</v>
      </c>
      <c r="F44" s="23">
        <f t="shared" si="3"/>
        <v>0.42857142857142855</v>
      </c>
      <c r="G44" s="62">
        <v>0</v>
      </c>
      <c r="H44" s="62">
        <v>7</v>
      </c>
      <c r="I44" s="23">
        <f t="shared" si="4"/>
        <v>0.5</v>
      </c>
      <c r="J44" s="62">
        <v>1</v>
      </c>
      <c r="K44" s="25">
        <f t="shared" si="5"/>
        <v>7.1428571428571397E-2</v>
      </c>
      <c r="L44" s="26">
        <f t="shared" si="6"/>
        <v>1</v>
      </c>
    </row>
    <row r="45" spans="1:13" x14ac:dyDescent="0.25">
      <c r="A45" s="2" t="s">
        <v>34</v>
      </c>
      <c r="B45" s="62" t="s">
        <v>33</v>
      </c>
      <c r="C45" s="62">
        <v>13</v>
      </c>
      <c r="D45" s="62">
        <v>6</v>
      </c>
      <c r="E45" s="62">
        <v>1</v>
      </c>
      <c r="F45" s="23">
        <f t="shared" si="3"/>
        <v>0.53846153846153844</v>
      </c>
      <c r="G45" s="62">
        <v>1</v>
      </c>
      <c r="H45" s="62">
        <v>5</v>
      </c>
      <c r="I45" s="23">
        <f t="shared" si="4"/>
        <v>0.46153846153846156</v>
      </c>
      <c r="J45" s="62"/>
      <c r="K45" s="25">
        <f t="shared" si="5"/>
        <v>0</v>
      </c>
      <c r="L45" s="26">
        <f t="shared" si="6"/>
        <v>1</v>
      </c>
    </row>
    <row r="46" spans="1:13" x14ac:dyDescent="0.25">
      <c r="A46" s="2" t="s">
        <v>34</v>
      </c>
      <c r="B46" s="62" t="s">
        <v>35</v>
      </c>
      <c r="C46" s="62">
        <v>23</v>
      </c>
      <c r="D46" s="62">
        <v>11</v>
      </c>
      <c r="E46" s="62">
        <v>1</v>
      </c>
      <c r="F46" s="23">
        <f t="shared" si="3"/>
        <v>0.52173913043478259</v>
      </c>
      <c r="G46" s="62">
        <v>0</v>
      </c>
      <c r="H46" s="62">
        <v>9</v>
      </c>
      <c r="I46" s="23">
        <f t="shared" si="4"/>
        <v>0.39130434782608697</v>
      </c>
      <c r="J46" s="62">
        <v>2</v>
      </c>
      <c r="K46" s="25">
        <f t="shared" si="5"/>
        <v>8.6956521739130377E-2</v>
      </c>
      <c r="L46" s="26">
        <f t="shared" si="6"/>
        <v>1</v>
      </c>
    </row>
    <row r="47" spans="1:13" x14ac:dyDescent="0.25">
      <c r="A47" s="2" t="s">
        <v>34</v>
      </c>
      <c r="B47" s="62" t="s">
        <v>36</v>
      </c>
      <c r="C47" s="62">
        <v>10</v>
      </c>
      <c r="D47" s="62">
        <v>4</v>
      </c>
      <c r="E47" s="62">
        <v>2</v>
      </c>
      <c r="F47" s="23">
        <f t="shared" si="3"/>
        <v>0.6</v>
      </c>
      <c r="G47" s="62">
        <v>1</v>
      </c>
      <c r="H47" s="62">
        <v>3</v>
      </c>
      <c r="I47" s="23">
        <f t="shared" si="4"/>
        <v>0.4</v>
      </c>
      <c r="J47" s="62"/>
      <c r="K47" s="25">
        <f t="shared" si="5"/>
        <v>0</v>
      </c>
      <c r="L47" s="26">
        <f t="shared" si="6"/>
        <v>1</v>
      </c>
    </row>
    <row r="48" spans="1:13" x14ac:dyDescent="0.25">
      <c r="A48" s="2" t="s">
        <v>34</v>
      </c>
      <c r="B48" s="62" t="s">
        <v>37</v>
      </c>
      <c r="C48" s="62">
        <v>23</v>
      </c>
      <c r="D48" s="62">
        <v>7</v>
      </c>
      <c r="E48" s="62">
        <v>2</v>
      </c>
      <c r="F48" s="23">
        <f t="shared" si="3"/>
        <v>0.39130434782608697</v>
      </c>
      <c r="G48" s="62">
        <v>4</v>
      </c>
      <c r="H48" s="62">
        <v>9</v>
      </c>
      <c r="I48" s="23">
        <f t="shared" si="4"/>
        <v>0.56521739130434778</v>
      </c>
      <c r="J48" s="62">
        <v>1</v>
      </c>
      <c r="K48" s="25">
        <f t="shared" si="5"/>
        <v>4.3478260869565188E-2</v>
      </c>
      <c r="L48" s="26">
        <f t="shared" si="6"/>
        <v>1</v>
      </c>
    </row>
    <row r="49" spans="1:12" x14ac:dyDescent="0.25">
      <c r="A49" s="2" t="s">
        <v>34</v>
      </c>
      <c r="B49" s="62" t="s">
        <v>18</v>
      </c>
      <c r="C49" s="62">
        <v>24</v>
      </c>
      <c r="D49" s="62">
        <v>9</v>
      </c>
      <c r="E49" s="62">
        <v>1</v>
      </c>
      <c r="F49" s="23">
        <f t="shared" si="3"/>
        <v>0.41666666666666669</v>
      </c>
      <c r="G49" s="62">
        <v>1</v>
      </c>
      <c r="H49" s="62">
        <v>11</v>
      </c>
      <c r="I49" s="23">
        <f t="shared" si="4"/>
        <v>0.5</v>
      </c>
      <c r="J49" s="62">
        <v>2</v>
      </c>
      <c r="K49" s="25">
        <f t="shared" si="5"/>
        <v>8.3333333333333259E-2</v>
      </c>
      <c r="L49" s="26">
        <f t="shared" si="6"/>
        <v>1</v>
      </c>
    </row>
    <row r="50" spans="1:12" x14ac:dyDescent="0.25">
      <c r="A50" s="2" t="s">
        <v>34</v>
      </c>
      <c r="B50" s="62" t="s">
        <v>38</v>
      </c>
      <c r="C50" s="62">
        <v>25</v>
      </c>
      <c r="D50" s="62">
        <v>9</v>
      </c>
      <c r="E50" s="62">
        <v>2</v>
      </c>
      <c r="F50" s="23">
        <f t="shared" si="3"/>
        <v>0.44</v>
      </c>
      <c r="G50" s="62">
        <v>3</v>
      </c>
      <c r="H50" s="62">
        <v>11</v>
      </c>
      <c r="I50" s="23">
        <f t="shared" si="4"/>
        <v>0.56000000000000005</v>
      </c>
      <c r="J50" s="62"/>
      <c r="K50" s="25">
        <f t="shared" si="5"/>
        <v>0</v>
      </c>
      <c r="L50" s="26">
        <f t="shared" si="6"/>
        <v>1</v>
      </c>
    </row>
  </sheetData>
  <mergeCells count="8">
    <mergeCell ref="L1:M1"/>
    <mergeCell ref="H9:J9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customWidth="1"/>
    <col min="2" max="2" width="13.140625" bestFit="1" customWidth="1"/>
    <col min="3" max="3" width="11.7109375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100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7</v>
      </c>
      <c r="C3" s="31">
        <v>5</v>
      </c>
      <c r="D3" s="31">
        <v>0</v>
      </c>
      <c r="E3" s="31">
        <v>2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100</v>
      </c>
      <c r="M3" s="7" t="s">
        <v>92</v>
      </c>
    </row>
    <row r="4" spans="1:13" x14ac:dyDescent="0.25">
      <c r="A4" s="10" t="s">
        <v>4</v>
      </c>
      <c r="B4" s="15">
        <v>10</v>
      </c>
      <c r="C4" s="31">
        <v>0</v>
      </c>
      <c r="D4" s="31">
        <v>1</v>
      </c>
      <c r="E4" s="31">
        <v>9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0.38461538461538464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5</v>
      </c>
      <c r="D5" s="15">
        <f t="shared" si="1"/>
        <v>1</v>
      </c>
      <c r="E5" s="15">
        <f t="shared" si="1"/>
        <v>11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1.625</v>
      </c>
      <c r="M5" s="9">
        <f>100/M4/100</f>
        <v>2.6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100</v>
      </c>
      <c r="M7" s="33" t="s">
        <v>92</v>
      </c>
    </row>
    <row r="8" spans="1:13" x14ac:dyDescent="0.25">
      <c r="A8" s="10"/>
      <c r="B8" s="81" t="s">
        <v>100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100</v>
      </c>
      <c r="M8" s="12" t="s">
        <v>93</v>
      </c>
    </row>
    <row r="9" spans="1:13" x14ac:dyDescent="0.25">
      <c r="A9" s="10"/>
      <c r="B9" s="81" t="s">
        <v>100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100</v>
      </c>
      <c r="M9" s="12" t="s">
        <v>94</v>
      </c>
    </row>
    <row r="10" spans="1:13" x14ac:dyDescent="0.25">
      <c r="A10" s="10"/>
      <c r="B10" s="81" t="s">
        <v>100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165</v>
      </c>
      <c r="I10" s="67">
        <v>170</v>
      </c>
      <c r="J10" s="67">
        <v>-5</v>
      </c>
      <c r="K10" s="1"/>
      <c r="L10" s="1" t="s">
        <v>100</v>
      </c>
      <c r="M10" s="12" t="s">
        <v>91</v>
      </c>
    </row>
    <row r="11" spans="1:13" x14ac:dyDescent="0.25">
      <c r="A11" s="10"/>
      <c r="B11" s="81" t="s">
        <v>100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23.571428571428573</v>
      </c>
      <c r="I11" s="22">
        <v>24.285714285714285</v>
      </c>
      <c r="J11" s="13"/>
      <c r="K11" s="1"/>
      <c r="L11" s="1" t="s">
        <v>100</v>
      </c>
      <c r="M11" s="12" t="s">
        <v>95</v>
      </c>
    </row>
    <row r="12" spans="1:13" x14ac:dyDescent="0.25">
      <c r="A12" s="10"/>
      <c r="B12" s="81" t="s">
        <v>100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154</v>
      </c>
      <c r="I12" s="67">
        <v>275</v>
      </c>
      <c r="J12" s="13">
        <v>-121</v>
      </c>
      <c r="K12" s="1"/>
      <c r="L12" s="1" t="s">
        <v>100</v>
      </c>
      <c r="M12" s="12" t="s">
        <v>96</v>
      </c>
    </row>
    <row r="13" spans="1:13" x14ac:dyDescent="0.25">
      <c r="A13" s="10"/>
      <c r="B13" s="81" t="s">
        <v>100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15.4</v>
      </c>
      <c r="I13" s="22">
        <v>27.5</v>
      </c>
      <c r="J13" s="13"/>
      <c r="K13" s="1"/>
      <c r="L13" s="1" t="s">
        <v>100</v>
      </c>
      <c r="M13" s="12" t="s">
        <v>97</v>
      </c>
    </row>
    <row r="14" spans="1:13" x14ac:dyDescent="0.25">
      <c r="A14" s="10"/>
      <c r="B14" s="81" t="s">
        <v>100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319</v>
      </c>
      <c r="I14" s="13">
        <v>445</v>
      </c>
      <c r="J14" s="13">
        <v>-126</v>
      </c>
      <c r="K14" s="1"/>
      <c r="L14" s="1" t="s">
        <v>100</v>
      </c>
      <c r="M14" s="12" t="s">
        <v>98</v>
      </c>
    </row>
    <row r="15" spans="1:13" x14ac:dyDescent="0.25">
      <c r="A15" s="10"/>
      <c r="B15" s="81" t="s">
        <v>100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18.764705882352942</v>
      </c>
      <c r="I15" s="22">
        <v>26.176470588235293</v>
      </c>
      <c r="J15" s="13"/>
      <c r="K15" s="1"/>
      <c r="L15" s="1" t="s">
        <v>100</v>
      </c>
      <c r="M15" s="12" t="s">
        <v>99</v>
      </c>
    </row>
    <row r="16" spans="1:13" x14ac:dyDescent="0.25">
      <c r="A16" s="10"/>
      <c r="B16" s="81" t="s">
        <v>100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100</v>
      </c>
      <c r="M16" s="12" t="s">
        <v>101</v>
      </c>
    </row>
    <row r="17" spans="1:13" x14ac:dyDescent="0.25">
      <c r="A17" s="10"/>
      <c r="B17" s="81" t="s">
        <v>100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100</v>
      </c>
      <c r="M17" s="12" t="s">
        <v>102</v>
      </c>
    </row>
    <row r="18" spans="1:13" x14ac:dyDescent="0.25">
      <c r="A18" s="10"/>
      <c r="B18" s="81" t="s">
        <v>100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100</v>
      </c>
      <c r="M18" s="12" t="s">
        <v>103</v>
      </c>
    </row>
    <row r="19" spans="1:13" x14ac:dyDescent="0.25">
      <c r="A19" s="10"/>
      <c r="B19" s="81" t="s">
        <v>100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100</v>
      </c>
      <c r="M19" s="12" t="s">
        <v>104</v>
      </c>
    </row>
    <row r="20" spans="1:13" x14ac:dyDescent="0.25">
      <c r="A20" s="10"/>
      <c r="B20" s="81" t="s">
        <v>100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100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100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100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100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100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100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100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100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100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100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100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100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100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35</v>
      </c>
      <c r="B38" s="67" t="s">
        <v>17</v>
      </c>
      <c r="C38" s="67">
        <v>13</v>
      </c>
      <c r="D38" s="67">
        <v>5</v>
      </c>
      <c r="E38" s="67">
        <v>3</v>
      </c>
      <c r="F38" s="23">
        <f t="shared" ref="F38:F50" si="3">(D38+E38)/C38</f>
        <v>0.61538461538461542</v>
      </c>
      <c r="G38" s="67">
        <v>1</v>
      </c>
      <c r="H38" s="67">
        <v>4</v>
      </c>
      <c r="I38" s="23">
        <f t="shared" ref="I38:I50" si="4">(G38+H38)/C38</f>
        <v>0.38461538461538464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35</v>
      </c>
      <c r="B39" s="2" t="s">
        <v>27</v>
      </c>
      <c r="C39" s="67">
        <v>18</v>
      </c>
      <c r="D39" s="67">
        <v>8</v>
      </c>
      <c r="E39" s="67">
        <v>1</v>
      </c>
      <c r="F39" s="23">
        <f t="shared" si="3"/>
        <v>0.5</v>
      </c>
      <c r="G39" s="67">
        <v>1</v>
      </c>
      <c r="H39" s="67">
        <v>8</v>
      </c>
      <c r="I39" s="23">
        <f t="shared" si="4"/>
        <v>0.5</v>
      </c>
      <c r="J39" s="67"/>
      <c r="K39" s="25">
        <f t="shared" si="5"/>
        <v>0</v>
      </c>
      <c r="L39" s="26">
        <f t="shared" si="6"/>
        <v>1</v>
      </c>
    </row>
    <row r="40" spans="1:13" x14ac:dyDescent="0.25">
      <c r="A40" s="2" t="s">
        <v>35</v>
      </c>
      <c r="B40" s="67" t="s">
        <v>28</v>
      </c>
      <c r="C40" s="67">
        <v>17</v>
      </c>
      <c r="D40" s="67">
        <v>7</v>
      </c>
      <c r="E40" s="67">
        <v>1</v>
      </c>
      <c r="F40" s="23">
        <f t="shared" si="3"/>
        <v>0.47058823529411764</v>
      </c>
      <c r="G40" s="67">
        <v>1</v>
      </c>
      <c r="H40" s="67">
        <v>8</v>
      </c>
      <c r="I40" s="23">
        <f t="shared" si="4"/>
        <v>0.52941176470588236</v>
      </c>
      <c r="J40" s="67">
        <v>1</v>
      </c>
      <c r="K40" s="25">
        <f t="shared" si="5"/>
        <v>0</v>
      </c>
      <c r="L40" s="26">
        <f t="shared" si="6"/>
        <v>1</v>
      </c>
    </row>
    <row r="41" spans="1:13" x14ac:dyDescent="0.25">
      <c r="A41" s="2" t="s">
        <v>35</v>
      </c>
      <c r="B41" s="2" t="s">
        <v>29</v>
      </c>
      <c r="C41" s="67">
        <v>19</v>
      </c>
      <c r="D41" s="67">
        <v>8</v>
      </c>
      <c r="E41" s="67">
        <v>0</v>
      </c>
      <c r="F41" s="23">
        <f t="shared" si="3"/>
        <v>0.42105263157894735</v>
      </c>
      <c r="G41" s="67">
        <v>1</v>
      </c>
      <c r="H41" s="67">
        <v>10</v>
      </c>
      <c r="I41" s="23">
        <f t="shared" si="4"/>
        <v>0.57894736842105265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35</v>
      </c>
      <c r="B42" s="67" t="s">
        <v>55</v>
      </c>
      <c r="C42" s="67">
        <v>23</v>
      </c>
      <c r="D42" s="67">
        <v>10</v>
      </c>
      <c r="E42" s="67">
        <v>3</v>
      </c>
      <c r="F42" s="23">
        <f t="shared" si="3"/>
        <v>0.56521739130434778</v>
      </c>
      <c r="G42" s="67">
        <v>0</v>
      </c>
      <c r="H42" s="67">
        <v>9</v>
      </c>
      <c r="I42" s="23">
        <f t="shared" si="4"/>
        <v>0.39130434782608697</v>
      </c>
      <c r="J42" s="67">
        <v>1</v>
      </c>
      <c r="K42" s="25">
        <f t="shared" si="5"/>
        <v>4.3478260869565188E-2</v>
      </c>
      <c r="L42" s="26">
        <f t="shared" si="6"/>
        <v>1</v>
      </c>
    </row>
    <row r="43" spans="1:13" x14ac:dyDescent="0.25">
      <c r="A43" s="2" t="s">
        <v>35</v>
      </c>
      <c r="B43" s="67" t="s">
        <v>31</v>
      </c>
      <c r="C43" s="67">
        <v>25</v>
      </c>
      <c r="D43" s="67">
        <v>6</v>
      </c>
      <c r="E43" s="67">
        <v>1</v>
      </c>
      <c r="F43" s="23">
        <f t="shared" si="3"/>
        <v>0.28000000000000003</v>
      </c>
      <c r="G43" s="67">
        <v>5</v>
      </c>
      <c r="H43" s="67">
        <v>11</v>
      </c>
      <c r="I43" s="23">
        <f t="shared" si="4"/>
        <v>0.64</v>
      </c>
      <c r="J43" s="67">
        <v>2</v>
      </c>
      <c r="K43" s="25">
        <f t="shared" si="5"/>
        <v>7.999999999999996E-2</v>
      </c>
      <c r="L43" s="26">
        <f t="shared" si="6"/>
        <v>1</v>
      </c>
    </row>
    <row r="44" spans="1:13" x14ac:dyDescent="0.25">
      <c r="A44" s="2" t="s">
        <v>35</v>
      </c>
      <c r="B44" s="67" t="s">
        <v>32</v>
      </c>
      <c r="C44" s="67">
        <v>14</v>
      </c>
      <c r="D44" s="67">
        <v>6</v>
      </c>
      <c r="E44" s="67">
        <v>1</v>
      </c>
      <c r="F44" s="23">
        <f t="shared" si="3"/>
        <v>0.5</v>
      </c>
      <c r="G44" s="67">
        <v>1</v>
      </c>
      <c r="H44" s="67">
        <v>4</v>
      </c>
      <c r="I44" s="23">
        <f t="shared" si="4"/>
        <v>0.35714285714285715</v>
      </c>
      <c r="J44" s="67">
        <v>2</v>
      </c>
      <c r="K44" s="25">
        <f t="shared" si="5"/>
        <v>0.14285714285714279</v>
      </c>
      <c r="L44" s="26">
        <f t="shared" si="6"/>
        <v>1</v>
      </c>
    </row>
    <row r="45" spans="1:13" x14ac:dyDescent="0.25">
      <c r="A45" s="2" t="s">
        <v>35</v>
      </c>
      <c r="B45" s="67" t="s">
        <v>33</v>
      </c>
      <c r="C45" s="67">
        <v>11</v>
      </c>
      <c r="D45" s="67">
        <v>3</v>
      </c>
      <c r="E45" s="67">
        <v>0</v>
      </c>
      <c r="F45" s="23">
        <f t="shared" si="3"/>
        <v>0.27272727272727271</v>
      </c>
      <c r="G45" s="67">
        <v>2</v>
      </c>
      <c r="H45" s="67">
        <v>6</v>
      </c>
      <c r="I45" s="23">
        <f t="shared" si="4"/>
        <v>0.72727272727272729</v>
      </c>
      <c r="J45" s="67"/>
      <c r="K45" s="25">
        <f t="shared" si="5"/>
        <v>0</v>
      </c>
      <c r="L45" s="26">
        <f t="shared" si="6"/>
        <v>1</v>
      </c>
    </row>
    <row r="46" spans="1:13" x14ac:dyDescent="0.25">
      <c r="A46" s="2" t="s">
        <v>35</v>
      </c>
      <c r="B46" s="67" t="s">
        <v>34</v>
      </c>
      <c r="C46" s="67">
        <v>23</v>
      </c>
      <c r="D46" s="67">
        <v>9</v>
      </c>
      <c r="E46" s="67">
        <v>0</v>
      </c>
      <c r="F46" s="23">
        <f t="shared" si="3"/>
        <v>0.39130434782608697</v>
      </c>
      <c r="G46" s="67">
        <v>1</v>
      </c>
      <c r="H46" s="67">
        <v>11</v>
      </c>
      <c r="I46" s="23">
        <f t="shared" si="4"/>
        <v>0.52173913043478259</v>
      </c>
      <c r="J46" s="67">
        <v>2</v>
      </c>
      <c r="K46" s="25">
        <f t="shared" si="5"/>
        <v>8.6956521739130377E-2</v>
      </c>
      <c r="L46" s="26">
        <f t="shared" si="6"/>
        <v>1</v>
      </c>
    </row>
    <row r="47" spans="1:13" x14ac:dyDescent="0.25">
      <c r="A47" s="2" t="s">
        <v>35</v>
      </c>
      <c r="B47" s="67" t="s">
        <v>36</v>
      </c>
      <c r="C47" s="67">
        <v>9</v>
      </c>
      <c r="D47" s="67">
        <v>4</v>
      </c>
      <c r="E47" s="67">
        <v>2</v>
      </c>
      <c r="F47" s="23">
        <f t="shared" si="3"/>
        <v>0.66666666666666663</v>
      </c>
      <c r="G47" s="67">
        <v>1</v>
      </c>
      <c r="H47" s="67">
        <v>2</v>
      </c>
      <c r="I47" s="23">
        <f t="shared" si="4"/>
        <v>0.33333333333333331</v>
      </c>
      <c r="J47" s="67"/>
      <c r="K47" s="25">
        <f t="shared" si="5"/>
        <v>0</v>
      </c>
      <c r="L47" s="26">
        <f t="shared" si="6"/>
        <v>1</v>
      </c>
    </row>
    <row r="48" spans="1:13" x14ac:dyDescent="0.25">
      <c r="A48" s="2" t="s">
        <v>35</v>
      </c>
      <c r="B48" s="67" t="s">
        <v>37</v>
      </c>
      <c r="C48" s="67">
        <v>22</v>
      </c>
      <c r="D48" s="67">
        <v>7</v>
      </c>
      <c r="E48" s="67">
        <v>2</v>
      </c>
      <c r="F48" s="23">
        <f t="shared" si="3"/>
        <v>0.40909090909090912</v>
      </c>
      <c r="G48" s="67">
        <v>5</v>
      </c>
      <c r="H48" s="67">
        <v>8</v>
      </c>
      <c r="I48" s="23">
        <f t="shared" si="4"/>
        <v>0.59090909090909094</v>
      </c>
      <c r="J48" s="67"/>
      <c r="K48" s="25">
        <f t="shared" si="5"/>
        <v>0</v>
      </c>
      <c r="L48" s="26">
        <f t="shared" si="6"/>
        <v>1</v>
      </c>
    </row>
    <row r="49" spans="1:12" x14ac:dyDescent="0.25">
      <c r="A49" s="2" t="s">
        <v>35</v>
      </c>
      <c r="B49" s="67" t="s">
        <v>18</v>
      </c>
      <c r="C49" s="67">
        <v>25</v>
      </c>
      <c r="D49" s="67">
        <v>9</v>
      </c>
      <c r="E49" s="67">
        <v>4</v>
      </c>
      <c r="F49" s="23">
        <f t="shared" si="3"/>
        <v>0.52</v>
      </c>
      <c r="G49" s="67">
        <v>3</v>
      </c>
      <c r="H49" s="67">
        <v>7</v>
      </c>
      <c r="I49" s="23">
        <f t="shared" si="4"/>
        <v>0.4</v>
      </c>
      <c r="J49" s="67">
        <v>2</v>
      </c>
      <c r="K49" s="25">
        <f t="shared" si="5"/>
        <v>7.999999999999996E-2</v>
      </c>
      <c r="L49" s="26">
        <f t="shared" si="6"/>
        <v>1</v>
      </c>
    </row>
    <row r="50" spans="1:12" x14ac:dyDescent="0.25">
      <c r="A50" s="2" t="s">
        <v>35</v>
      </c>
      <c r="B50" s="67" t="s">
        <v>38</v>
      </c>
      <c r="C50" s="67">
        <v>23</v>
      </c>
      <c r="D50" s="67">
        <v>4</v>
      </c>
      <c r="E50" s="67">
        <v>0</v>
      </c>
      <c r="F50" s="23">
        <f t="shared" si="3"/>
        <v>0.17391304347826086</v>
      </c>
      <c r="G50" s="67">
        <v>7</v>
      </c>
      <c r="H50" s="67">
        <v>10</v>
      </c>
      <c r="I50" s="23">
        <f t="shared" si="4"/>
        <v>0.73913043478260865</v>
      </c>
      <c r="J50" s="67">
        <v>2</v>
      </c>
      <c r="K50" s="25">
        <f t="shared" si="5"/>
        <v>8.6956521739130488E-2</v>
      </c>
      <c r="L50" s="26">
        <f t="shared" si="6"/>
        <v>1</v>
      </c>
    </row>
  </sheetData>
  <mergeCells count="9">
    <mergeCell ref="L1:M1"/>
    <mergeCell ref="H9:J9"/>
    <mergeCell ref="H17:J17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101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4</v>
      </c>
      <c r="D3" s="31">
        <v>0</v>
      </c>
      <c r="E3" s="31">
        <v>5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101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2</v>
      </c>
      <c r="D4" s="31">
        <v>0</v>
      </c>
      <c r="E4" s="31">
        <v>6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0.72727272727272729</v>
      </c>
      <c r="M4" s="8">
        <f t="array" ref="M4">INDEX($C$38:$L$50,MATCH(1,($A$38:$A$50=$L$3)*($B$38:$B$50=$M$3),0),7)</f>
        <v>0.27272727272727271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6</v>
      </c>
      <c r="D5" s="15">
        <f t="shared" si="1"/>
        <v>0</v>
      </c>
      <c r="E5" s="15">
        <f t="shared" si="1"/>
        <v>11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1.375</v>
      </c>
      <c r="M5" s="9">
        <f>100/M4/100</f>
        <v>3.666666666666667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101</v>
      </c>
      <c r="M7" s="33" t="s">
        <v>92</v>
      </c>
    </row>
    <row r="8" spans="1:13" x14ac:dyDescent="0.25">
      <c r="A8" s="10"/>
      <c r="B8" s="81" t="s">
        <v>101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101</v>
      </c>
      <c r="M8" s="12" t="s">
        <v>93</v>
      </c>
    </row>
    <row r="9" spans="1:13" x14ac:dyDescent="0.25">
      <c r="A9" s="10"/>
      <c r="B9" s="81" t="s">
        <v>101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101</v>
      </c>
      <c r="M9" s="12" t="s">
        <v>94</v>
      </c>
    </row>
    <row r="10" spans="1:13" x14ac:dyDescent="0.25">
      <c r="A10" s="10"/>
      <c r="B10" s="81" t="s">
        <v>101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142</v>
      </c>
      <c r="I10" s="67">
        <v>195</v>
      </c>
      <c r="J10" s="67">
        <v>-53</v>
      </c>
      <c r="K10" s="1"/>
      <c r="L10" s="1" t="s">
        <v>101</v>
      </c>
      <c r="M10" s="12" t="s">
        <v>91</v>
      </c>
    </row>
    <row r="11" spans="1:13" x14ac:dyDescent="0.25">
      <c r="A11" s="10"/>
      <c r="B11" s="81" t="s">
        <v>101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15.777777777777779</v>
      </c>
      <c r="I11" s="22">
        <v>21.666666666666668</v>
      </c>
      <c r="J11" s="13"/>
      <c r="K11" s="1"/>
      <c r="L11" s="1" t="s">
        <v>101</v>
      </c>
      <c r="M11" s="12" t="s">
        <v>95</v>
      </c>
    </row>
    <row r="12" spans="1:13" x14ac:dyDescent="0.25">
      <c r="A12" s="10"/>
      <c r="B12" s="81" t="s">
        <v>101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159</v>
      </c>
      <c r="I12" s="67">
        <v>205</v>
      </c>
      <c r="J12" s="13">
        <v>-46</v>
      </c>
      <c r="K12" s="1"/>
      <c r="L12" s="1" t="s">
        <v>101</v>
      </c>
      <c r="M12" s="12" t="s">
        <v>96</v>
      </c>
    </row>
    <row r="13" spans="1:13" x14ac:dyDescent="0.25">
      <c r="A13" s="10"/>
      <c r="B13" s="81" t="s">
        <v>101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19.875</v>
      </c>
      <c r="I13" s="22">
        <v>25.625</v>
      </c>
      <c r="J13" s="13"/>
      <c r="K13" s="1"/>
      <c r="L13" s="1" t="s">
        <v>101</v>
      </c>
      <c r="M13" s="12" t="s">
        <v>97</v>
      </c>
    </row>
    <row r="14" spans="1:13" x14ac:dyDescent="0.25">
      <c r="A14" s="10"/>
      <c r="B14" s="81" t="s">
        <v>101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301</v>
      </c>
      <c r="I14" s="13">
        <v>400</v>
      </c>
      <c r="J14" s="13">
        <v>-99</v>
      </c>
      <c r="K14" s="1"/>
      <c r="L14" s="1" t="s">
        <v>101</v>
      </c>
      <c r="M14" s="12" t="s">
        <v>98</v>
      </c>
    </row>
    <row r="15" spans="1:13" x14ac:dyDescent="0.25">
      <c r="A15" s="10"/>
      <c r="B15" s="81" t="s">
        <v>101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17.705882352941178</v>
      </c>
      <c r="I15" s="22">
        <v>23.529411764705884</v>
      </c>
      <c r="J15" s="13"/>
      <c r="K15" s="1"/>
      <c r="L15" s="1" t="s">
        <v>101</v>
      </c>
      <c r="M15" s="12" t="s">
        <v>99</v>
      </c>
    </row>
    <row r="16" spans="1:13" x14ac:dyDescent="0.25">
      <c r="A16" s="10"/>
      <c r="B16" s="81" t="s">
        <v>101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101</v>
      </c>
      <c r="M16" s="12" t="s">
        <v>100</v>
      </c>
    </row>
    <row r="17" spans="1:13" x14ac:dyDescent="0.25">
      <c r="A17" s="10"/>
      <c r="B17" s="81" t="s">
        <v>101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101</v>
      </c>
      <c r="M17" s="12" t="s">
        <v>102</v>
      </c>
    </row>
    <row r="18" spans="1:13" x14ac:dyDescent="0.25">
      <c r="A18" s="10"/>
      <c r="B18" s="81" t="s">
        <v>101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101</v>
      </c>
      <c r="M18" s="12" t="s">
        <v>103</v>
      </c>
    </row>
    <row r="19" spans="1:13" x14ac:dyDescent="0.25">
      <c r="A19" s="10"/>
      <c r="B19" s="81" t="s">
        <v>101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101</v>
      </c>
      <c r="M19" s="12" t="s">
        <v>104</v>
      </c>
    </row>
    <row r="20" spans="1:13" x14ac:dyDescent="0.25">
      <c r="A20" s="10"/>
      <c r="B20" s="81" t="s">
        <v>101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101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101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101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101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101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101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101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101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101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101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101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101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101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36</v>
      </c>
      <c r="B38" s="67" t="s">
        <v>17</v>
      </c>
      <c r="C38" s="67">
        <v>11</v>
      </c>
      <c r="D38" s="67">
        <v>5</v>
      </c>
      <c r="E38" s="67">
        <v>3</v>
      </c>
      <c r="F38" s="23">
        <f t="shared" ref="F38:F50" si="3">(D38+E38)/C38</f>
        <v>0.72727272727272729</v>
      </c>
      <c r="G38" s="67">
        <v>1</v>
      </c>
      <c r="H38" s="67">
        <v>2</v>
      </c>
      <c r="I38" s="23">
        <f t="shared" ref="I38:I50" si="4">(G38+H38)/C38</f>
        <v>0.27272727272727271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36</v>
      </c>
      <c r="B39" s="2" t="s">
        <v>27</v>
      </c>
      <c r="C39" s="67">
        <v>3</v>
      </c>
      <c r="D39" s="67">
        <v>1</v>
      </c>
      <c r="E39" s="67">
        <v>1</v>
      </c>
      <c r="F39" s="23">
        <f t="shared" si="3"/>
        <v>0.66666666666666663</v>
      </c>
      <c r="G39" s="67">
        <v>0</v>
      </c>
      <c r="H39" s="67">
        <v>0</v>
      </c>
      <c r="I39" s="23">
        <f t="shared" si="4"/>
        <v>0</v>
      </c>
      <c r="J39" s="67">
        <v>1</v>
      </c>
      <c r="K39" s="25">
        <f t="shared" si="5"/>
        <v>0.33333333333333337</v>
      </c>
      <c r="L39" s="26">
        <f t="shared" si="6"/>
        <v>1</v>
      </c>
    </row>
    <row r="40" spans="1:13" x14ac:dyDescent="0.25">
      <c r="A40" s="2" t="s">
        <v>36</v>
      </c>
      <c r="B40" s="67" t="s">
        <v>28</v>
      </c>
      <c r="C40" s="67">
        <v>9</v>
      </c>
      <c r="D40" s="67">
        <v>2</v>
      </c>
      <c r="E40" s="67">
        <v>1</v>
      </c>
      <c r="F40" s="23">
        <f t="shared" si="3"/>
        <v>0.33333333333333331</v>
      </c>
      <c r="G40" s="67">
        <v>3</v>
      </c>
      <c r="H40" s="67">
        <v>3</v>
      </c>
      <c r="I40" s="23">
        <f t="shared" si="4"/>
        <v>0.66666666666666663</v>
      </c>
      <c r="J40" s="67"/>
      <c r="K40" s="25">
        <f t="shared" si="5"/>
        <v>0</v>
      </c>
      <c r="L40" s="26">
        <f t="shared" si="6"/>
        <v>1</v>
      </c>
    </row>
    <row r="41" spans="1:13" x14ac:dyDescent="0.25">
      <c r="A41" s="2" t="s">
        <v>36</v>
      </c>
      <c r="B41" s="2" t="s">
        <v>29</v>
      </c>
      <c r="C41" s="67">
        <v>11</v>
      </c>
      <c r="D41" s="67">
        <v>4</v>
      </c>
      <c r="E41" s="67">
        <v>1</v>
      </c>
      <c r="F41" s="23">
        <f t="shared" si="3"/>
        <v>0.45454545454545453</v>
      </c>
      <c r="G41" s="67">
        <v>1</v>
      </c>
      <c r="H41" s="67">
        <v>5</v>
      </c>
      <c r="I41" s="23">
        <f t="shared" si="4"/>
        <v>0.54545454545454541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36</v>
      </c>
      <c r="B42" s="67" t="s">
        <v>55</v>
      </c>
      <c r="C42" s="67">
        <v>10</v>
      </c>
      <c r="D42" s="67">
        <v>4</v>
      </c>
      <c r="E42" s="67">
        <v>1</v>
      </c>
      <c r="F42" s="23">
        <f t="shared" si="3"/>
        <v>0.5</v>
      </c>
      <c r="G42" s="67">
        <v>1</v>
      </c>
      <c r="H42" s="67">
        <v>4</v>
      </c>
      <c r="I42" s="23">
        <f t="shared" si="4"/>
        <v>0.5</v>
      </c>
      <c r="J42" s="67"/>
      <c r="K42" s="25">
        <f t="shared" si="5"/>
        <v>0</v>
      </c>
      <c r="L42" s="26">
        <f t="shared" si="6"/>
        <v>1</v>
      </c>
    </row>
    <row r="43" spans="1:13" x14ac:dyDescent="0.25">
      <c r="A43" s="2" t="s">
        <v>36</v>
      </c>
      <c r="B43" s="67" t="s">
        <v>31</v>
      </c>
      <c r="C43" s="67">
        <v>10</v>
      </c>
      <c r="D43" s="67">
        <v>2</v>
      </c>
      <c r="E43" s="67">
        <v>1</v>
      </c>
      <c r="F43" s="23">
        <f t="shared" si="3"/>
        <v>0.3</v>
      </c>
      <c r="G43" s="67">
        <v>3</v>
      </c>
      <c r="H43" s="67">
        <v>4</v>
      </c>
      <c r="I43" s="23">
        <f t="shared" si="4"/>
        <v>0.7</v>
      </c>
      <c r="J43" s="67"/>
      <c r="K43" s="25">
        <f t="shared" si="5"/>
        <v>0</v>
      </c>
      <c r="L43" s="26">
        <f t="shared" si="6"/>
        <v>1</v>
      </c>
    </row>
    <row r="44" spans="1:13" x14ac:dyDescent="0.25">
      <c r="A44" s="2" t="s">
        <v>36</v>
      </c>
      <c r="B44" s="67" t="s">
        <v>32</v>
      </c>
      <c r="C44" s="67">
        <v>15</v>
      </c>
      <c r="D44" s="67">
        <v>4</v>
      </c>
      <c r="E44" s="67">
        <v>0</v>
      </c>
      <c r="F44" s="23">
        <f t="shared" si="3"/>
        <v>0.26666666666666666</v>
      </c>
      <c r="G44" s="67">
        <v>4</v>
      </c>
      <c r="H44" s="67">
        <v>7</v>
      </c>
      <c r="I44" s="23">
        <f t="shared" si="4"/>
        <v>0.73333333333333328</v>
      </c>
      <c r="J44" s="67"/>
      <c r="K44" s="25">
        <f t="shared" si="5"/>
        <v>0</v>
      </c>
      <c r="L44" s="26">
        <f t="shared" si="6"/>
        <v>1</v>
      </c>
    </row>
    <row r="45" spans="1:13" x14ac:dyDescent="0.25">
      <c r="A45" s="2" t="s">
        <v>36</v>
      </c>
      <c r="B45" s="67" t="s">
        <v>33</v>
      </c>
      <c r="C45" s="67">
        <v>11</v>
      </c>
      <c r="D45" s="67">
        <v>3</v>
      </c>
      <c r="E45" s="67">
        <v>1</v>
      </c>
      <c r="F45" s="23">
        <f t="shared" si="3"/>
        <v>0.36363636363636365</v>
      </c>
      <c r="G45" s="67">
        <v>2</v>
      </c>
      <c r="H45" s="67">
        <v>5</v>
      </c>
      <c r="I45" s="23">
        <f t="shared" si="4"/>
        <v>0.63636363636363635</v>
      </c>
      <c r="J45" s="67"/>
      <c r="K45" s="25">
        <f t="shared" si="5"/>
        <v>0</v>
      </c>
      <c r="L45" s="26">
        <f t="shared" si="6"/>
        <v>1</v>
      </c>
    </row>
    <row r="46" spans="1:13" x14ac:dyDescent="0.25">
      <c r="A46" s="2" t="s">
        <v>36</v>
      </c>
      <c r="B46" s="67" t="s">
        <v>34</v>
      </c>
      <c r="C46" s="67">
        <v>10</v>
      </c>
      <c r="D46" s="67">
        <v>3</v>
      </c>
      <c r="E46" s="67">
        <v>1</v>
      </c>
      <c r="F46" s="23">
        <f t="shared" si="3"/>
        <v>0.4</v>
      </c>
      <c r="G46" s="67">
        <v>2</v>
      </c>
      <c r="H46" s="67">
        <v>4</v>
      </c>
      <c r="I46" s="23">
        <f t="shared" si="4"/>
        <v>0.6</v>
      </c>
      <c r="J46" s="67"/>
      <c r="K46" s="25">
        <f t="shared" si="5"/>
        <v>0</v>
      </c>
      <c r="L46" s="26">
        <f t="shared" si="6"/>
        <v>1</v>
      </c>
    </row>
    <row r="47" spans="1:13" x14ac:dyDescent="0.25">
      <c r="A47" s="2" t="s">
        <v>36</v>
      </c>
      <c r="B47" s="67" t="s">
        <v>35</v>
      </c>
      <c r="C47" s="67">
        <v>9</v>
      </c>
      <c r="D47" s="67">
        <v>2</v>
      </c>
      <c r="E47" s="67">
        <v>1</v>
      </c>
      <c r="F47" s="23">
        <f t="shared" si="3"/>
        <v>0.33333333333333331</v>
      </c>
      <c r="G47" s="67">
        <v>2</v>
      </c>
      <c r="H47" s="67">
        <v>4</v>
      </c>
      <c r="I47" s="23">
        <f t="shared" si="4"/>
        <v>0.66666666666666663</v>
      </c>
      <c r="J47" s="67"/>
      <c r="K47" s="25">
        <f t="shared" si="5"/>
        <v>0</v>
      </c>
      <c r="L47" s="26">
        <f t="shared" si="6"/>
        <v>1</v>
      </c>
    </row>
    <row r="48" spans="1:13" x14ac:dyDescent="0.25">
      <c r="A48" s="2" t="s">
        <v>36</v>
      </c>
      <c r="B48" s="67" t="s">
        <v>37</v>
      </c>
      <c r="C48" s="67">
        <v>9</v>
      </c>
      <c r="D48" s="67">
        <v>3</v>
      </c>
      <c r="E48" s="67">
        <v>0</v>
      </c>
      <c r="F48" s="23">
        <f t="shared" si="3"/>
        <v>0.33333333333333331</v>
      </c>
      <c r="G48" s="67">
        <v>1</v>
      </c>
      <c r="H48" s="67">
        <v>4</v>
      </c>
      <c r="I48" s="23">
        <f t="shared" si="4"/>
        <v>0.55555555555555558</v>
      </c>
      <c r="J48" s="67">
        <v>1</v>
      </c>
      <c r="K48" s="25">
        <f t="shared" si="5"/>
        <v>0.11111111111111116</v>
      </c>
      <c r="L48" s="26">
        <f t="shared" si="6"/>
        <v>1</v>
      </c>
    </row>
    <row r="49" spans="1:12" x14ac:dyDescent="0.25">
      <c r="A49" s="2" t="s">
        <v>36</v>
      </c>
      <c r="B49" s="67" t="s">
        <v>18</v>
      </c>
      <c r="C49" s="67">
        <v>9</v>
      </c>
      <c r="D49" s="67">
        <v>2</v>
      </c>
      <c r="E49" s="67">
        <v>0</v>
      </c>
      <c r="F49" s="23">
        <f t="shared" si="3"/>
        <v>0.22222222222222221</v>
      </c>
      <c r="G49" s="67">
        <v>3</v>
      </c>
      <c r="H49" s="67">
        <v>4</v>
      </c>
      <c r="I49" s="23">
        <f t="shared" si="4"/>
        <v>0.77777777777777779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36</v>
      </c>
      <c r="B50" s="67" t="s">
        <v>38</v>
      </c>
      <c r="C50" s="67">
        <v>9</v>
      </c>
      <c r="D50" s="67">
        <v>2</v>
      </c>
      <c r="E50" s="67">
        <v>1</v>
      </c>
      <c r="F50" s="23">
        <f t="shared" si="3"/>
        <v>0.33333333333333331</v>
      </c>
      <c r="G50" s="67">
        <v>2</v>
      </c>
      <c r="H50" s="67">
        <v>4</v>
      </c>
      <c r="I50" s="23">
        <f t="shared" si="4"/>
        <v>0.66666666666666663</v>
      </c>
      <c r="J50" s="67"/>
      <c r="K50" s="25">
        <f t="shared" si="5"/>
        <v>0</v>
      </c>
      <c r="L50" s="26">
        <f t="shared" si="6"/>
        <v>1</v>
      </c>
    </row>
  </sheetData>
  <mergeCells count="9">
    <mergeCell ref="L1:M1"/>
    <mergeCell ref="H9:J9"/>
    <mergeCell ref="H17:J17"/>
    <mergeCell ref="A22:E22"/>
    <mergeCell ref="A37:B37"/>
    <mergeCell ref="A1:A2"/>
    <mergeCell ref="B1:E1"/>
    <mergeCell ref="A7:E7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85" t="s">
        <v>102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5</v>
      </c>
      <c r="D3" s="31">
        <v>1</v>
      </c>
      <c r="E3" s="31">
        <v>3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102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4</v>
      </c>
      <c r="D4" s="31">
        <v>0</v>
      </c>
      <c r="E4" s="31">
        <v>4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0.61538461538461542</v>
      </c>
      <c r="M4" s="8">
        <f t="array" ref="M4">INDEX($C$38:$L$50,MATCH(1,($A$38:$A$50=$L$3)*($B$38:$B$50=$M$3),0),7)</f>
        <v>0.30769230769230771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1</v>
      </c>
      <c r="E5" s="15">
        <f t="shared" si="1"/>
        <v>7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1.625</v>
      </c>
      <c r="M5" s="9">
        <f>100/M4/100</f>
        <v>3.25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50</v>
      </c>
      <c r="M7" s="33" t="s">
        <v>92</v>
      </c>
    </row>
    <row r="8" spans="1:13" x14ac:dyDescent="0.25">
      <c r="A8" s="10"/>
      <c r="B8" s="81" t="s">
        <v>102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50</v>
      </c>
      <c r="M8" s="12" t="s">
        <v>93</v>
      </c>
    </row>
    <row r="9" spans="1:13" x14ac:dyDescent="0.25">
      <c r="A9" s="10"/>
      <c r="B9" s="81" t="s">
        <v>102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50</v>
      </c>
      <c r="M9" s="12" t="s">
        <v>94</v>
      </c>
    </row>
    <row r="10" spans="1:13" x14ac:dyDescent="0.25">
      <c r="A10" s="10"/>
      <c r="B10" s="81" t="s">
        <v>102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235</v>
      </c>
      <c r="I10" s="67">
        <v>177</v>
      </c>
      <c r="J10" s="67">
        <v>58</v>
      </c>
      <c r="K10" s="1"/>
      <c r="L10" s="1" t="s">
        <v>50</v>
      </c>
      <c r="M10" s="12" t="s">
        <v>91</v>
      </c>
    </row>
    <row r="11" spans="1:13" x14ac:dyDescent="0.25">
      <c r="A11" s="10"/>
      <c r="B11" s="81" t="s">
        <v>102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26.111111111111111</v>
      </c>
      <c r="I11" s="22">
        <v>19.666666666666668</v>
      </c>
      <c r="J11" s="13"/>
      <c r="K11" s="1"/>
      <c r="L11" s="1" t="s">
        <v>50</v>
      </c>
      <c r="M11" s="12" t="s">
        <v>95</v>
      </c>
    </row>
    <row r="12" spans="1:13" x14ac:dyDescent="0.25">
      <c r="A12" s="10"/>
      <c r="B12" s="81" t="s">
        <v>102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199</v>
      </c>
      <c r="I12" s="67">
        <v>125</v>
      </c>
      <c r="J12" s="13">
        <v>74</v>
      </c>
      <c r="K12" s="1"/>
      <c r="L12" s="1" t="s">
        <v>50</v>
      </c>
      <c r="M12" s="12" t="s">
        <v>96</v>
      </c>
    </row>
    <row r="13" spans="1:13" x14ac:dyDescent="0.25">
      <c r="A13" s="10"/>
      <c r="B13" s="81" t="s">
        <v>102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24.875</v>
      </c>
      <c r="I13" s="22">
        <v>15.625</v>
      </c>
      <c r="J13" s="13"/>
      <c r="K13" s="1"/>
      <c r="L13" s="1" t="s">
        <v>50</v>
      </c>
      <c r="M13" s="12" t="s">
        <v>97</v>
      </c>
    </row>
    <row r="14" spans="1:13" x14ac:dyDescent="0.25">
      <c r="A14" s="10"/>
      <c r="B14" s="81" t="s">
        <v>102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434</v>
      </c>
      <c r="I14" s="13">
        <v>302</v>
      </c>
      <c r="J14" s="13">
        <v>132</v>
      </c>
      <c r="K14" s="1"/>
      <c r="L14" s="1" t="s">
        <v>50</v>
      </c>
      <c r="M14" s="12" t="s">
        <v>98</v>
      </c>
    </row>
    <row r="15" spans="1:13" x14ac:dyDescent="0.25">
      <c r="A15" s="10"/>
      <c r="B15" s="81" t="s">
        <v>102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25.529411764705884</v>
      </c>
      <c r="I15" s="22">
        <v>17.764705882352942</v>
      </c>
      <c r="J15" s="13"/>
      <c r="K15" s="1"/>
      <c r="L15" s="1" t="s">
        <v>50</v>
      </c>
      <c r="M15" s="12" t="s">
        <v>99</v>
      </c>
    </row>
    <row r="16" spans="1:13" x14ac:dyDescent="0.25">
      <c r="A16" s="10"/>
      <c r="B16" s="81" t="s">
        <v>102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50</v>
      </c>
      <c r="M16" s="12" t="s">
        <v>100</v>
      </c>
    </row>
    <row r="17" spans="1:13" x14ac:dyDescent="0.25">
      <c r="A17" s="10"/>
      <c r="B17" s="81" t="s">
        <v>102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50</v>
      </c>
      <c r="M17" s="12" t="s">
        <v>101</v>
      </c>
    </row>
    <row r="18" spans="1:13" x14ac:dyDescent="0.25">
      <c r="A18" s="10"/>
      <c r="B18" s="81" t="s">
        <v>102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50</v>
      </c>
      <c r="M18" s="12" t="s">
        <v>103</v>
      </c>
    </row>
    <row r="19" spans="1:13" x14ac:dyDescent="0.25">
      <c r="A19" s="10"/>
      <c r="B19" s="81" t="s">
        <v>102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50</v>
      </c>
      <c r="M19" s="12" t="s">
        <v>104</v>
      </c>
    </row>
    <row r="20" spans="1:13" x14ac:dyDescent="0.25">
      <c r="A20" s="10"/>
      <c r="B20" s="81" t="s">
        <v>102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102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102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102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102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102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102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102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102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102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102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102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102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102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32"/>
      <c r="H36" s="17"/>
      <c r="I36" s="17"/>
      <c r="J36" s="32"/>
      <c r="K36" s="1"/>
      <c r="L36" s="1"/>
      <c r="M36" s="1"/>
    </row>
    <row r="37" spans="1:13" x14ac:dyDescent="0.25">
      <c r="A37" s="83" t="s">
        <v>19</v>
      </c>
      <c r="B37" s="84"/>
      <c r="C37" s="67" t="s">
        <v>20</v>
      </c>
      <c r="D37" s="67" t="s">
        <v>21</v>
      </c>
      <c r="E37" s="67" t="s">
        <v>22</v>
      </c>
      <c r="F37" s="67" t="s">
        <v>23</v>
      </c>
      <c r="G37" s="67" t="s">
        <v>24</v>
      </c>
      <c r="H37" s="67" t="s">
        <v>25</v>
      </c>
      <c r="I37" s="67" t="s">
        <v>26</v>
      </c>
      <c r="J37" s="67" t="s">
        <v>24</v>
      </c>
      <c r="K37" s="67" t="s">
        <v>12</v>
      </c>
      <c r="L37" s="67" t="s">
        <v>24</v>
      </c>
      <c r="M37" s="1"/>
    </row>
    <row r="38" spans="1:13" x14ac:dyDescent="0.25">
      <c r="A38" s="69" t="s">
        <v>37</v>
      </c>
      <c r="B38" s="67" t="s">
        <v>17</v>
      </c>
      <c r="C38" s="67">
        <v>13</v>
      </c>
      <c r="D38" s="27">
        <v>6</v>
      </c>
      <c r="E38" s="2">
        <v>2</v>
      </c>
      <c r="F38" s="23">
        <f t="shared" ref="F38:F50" si="3">(D38+E38)/C38</f>
        <v>0.61538461538461542</v>
      </c>
      <c r="G38" s="2">
        <v>0</v>
      </c>
      <c r="H38" s="2">
        <v>4</v>
      </c>
      <c r="I38" s="23">
        <f t="shared" ref="I38:I50" si="4">(G38+H38)/C38</f>
        <v>0.30769230769230771</v>
      </c>
      <c r="J38" s="2">
        <v>1</v>
      </c>
      <c r="K38" s="25">
        <f t="shared" ref="K38:K50" si="5">100%-(F38+I38)</f>
        <v>7.6923076923076872E-2</v>
      </c>
      <c r="L38" s="26">
        <f t="shared" ref="L38:L50" si="6">SUM(F38+I38+K38)</f>
        <v>1</v>
      </c>
      <c r="M38" s="1"/>
    </row>
    <row r="39" spans="1:13" x14ac:dyDescent="0.25">
      <c r="A39" s="2" t="s">
        <v>37</v>
      </c>
      <c r="B39" s="2" t="s">
        <v>27</v>
      </c>
      <c r="C39" s="2">
        <v>15</v>
      </c>
      <c r="D39" s="27">
        <v>7</v>
      </c>
      <c r="E39" s="2">
        <v>5</v>
      </c>
      <c r="F39" s="23">
        <f t="shared" si="3"/>
        <v>0.8</v>
      </c>
      <c r="G39" s="2">
        <v>1</v>
      </c>
      <c r="H39" s="2">
        <v>2</v>
      </c>
      <c r="I39" s="23">
        <f t="shared" si="4"/>
        <v>0.2</v>
      </c>
      <c r="J39" s="67"/>
      <c r="K39" s="25">
        <f t="shared" si="5"/>
        <v>0</v>
      </c>
      <c r="L39" s="26">
        <f t="shared" si="6"/>
        <v>1</v>
      </c>
      <c r="M39" s="1"/>
    </row>
    <row r="40" spans="1:13" x14ac:dyDescent="0.25">
      <c r="A40" s="2" t="s">
        <v>37</v>
      </c>
      <c r="B40" s="67" t="s">
        <v>28</v>
      </c>
      <c r="C40" s="2">
        <v>17</v>
      </c>
      <c r="D40" s="27">
        <v>8</v>
      </c>
      <c r="E40" s="2">
        <v>3</v>
      </c>
      <c r="F40" s="23">
        <f t="shared" si="3"/>
        <v>0.6470588235294118</v>
      </c>
      <c r="G40" s="2">
        <v>1</v>
      </c>
      <c r="H40" s="2">
        <v>5</v>
      </c>
      <c r="I40" s="23">
        <f t="shared" si="4"/>
        <v>0.35294117647058826</v>
      </c>
      <c r="J40" s="67"/>
      <c r="K40" s="25">
        <f t="shared" si="5"/>
        <v>0</v>
      </c>
      <c r="L40" s="26">
        <f t="shared" si="6"/>
        <v>1</v>
      </c>
      <c r="M40" s="1"/>
    </row>
    <row r="41" spans="1:13" x14ac:dyDescent="0.25">
      <c r="A41" s="2" t="s">
        <v>37</v>
      </c>
      <c r="B41" s="2" t="s">
        <v>29</v>
      </c>
      <c r="C41" s="2">
        <v>17</v>
      </c>
      <c r="D41" s="27">
        <v>7</v>
      </c>
      <c r="E41" s="2">
        <v>5</v>
      </c>
      <c r="F41" s="23">
        <f t="shared" si="3"/>
        <v>0.70588235294117652</v>
      </c>
      <c r="G41" s="2">
        <v>0</v>
      </c>
      <c r="H41" s="2">
        <v>3</v>
      </c>
      <c r="I41" s="23">
        <f t="shared" si="4"/>
        <v>0.17647058823529413</v>
      </c>
      <c r="J41" s="67">
        <v>2</v>
      </c>
      <c r="K41" s="25">
        <f t="shared" si="5"/>
        <v>0.11764705882352933</v>
      </c>
      <c r="L41" s="26">
        <f t="shared" si="6"/>
        <v>1</v>
      </c>
      <c r="M41" s="1"/>
    </row>
    <row r="42" spans="1:13" x14ac:dyDescent="0.25">
      <c r="A42" s="2" t="s">
        <v>37</v>
      </c>
      <c r="B42" s="67" t="s">
        <v>55</v>
      </c>
      <c r="C42" s="2">
        <v>23</v>
      </c>
      <c r="D42" s="27">
        <v>9</v>
      </c>
      <c r="E42" s="2">
        <v>4</v>
      </c>
      <c r="F42" s="23">
        <f t="shared" si="3"/>
        <v>0.56521739130434778</v>
      </c>
      <c r="G42" s="2">
        <v>2</v>
      </c>
      <c r="H42" s="2">
        <v>7</v>
      </c>
      <c r="I42" s="23">
        <f t="shared" si="4"/>
        <v>0.39130434782608697</v>
      </c>
      <c r="J42" s="67">
        <v>1</v>
      </c>
      <c r="K42" s="25">
        <f t="shared" si="5"/>
        <v>4.3478260869565188E-2</v>
      </c>
      <c r="L42" s="26">
        <f t="shared" si="6"/>
        <v>1</v>
      </c>
      <c r="M42" s="1"/>
    </row>
    <row r="43" spans="1:13" x14ac:dyDescent="0.25">
      <c r="A43" s="2" t="s">
        <v>37</v>
      </c>
      <c r="B43" s="67" t="s">
        <v>31</v>
      </c>
      <c r="C43" s="2">
        <v>24</v>
      </c>
      <c r="D43" s="27">
        <v>8</v>
      </c>
      <c r="E43" s="2">
        <v>1</v>
      </c>
      <c r="F43" s="23">
        <f t="shared" si="3"/>
        <v>0.375</v>
      </c>
      <c r="G43" s="2">
        <v>2</v>
      </c>
      <c r="H43" s="2">
        <v>10</v>
      </c>
      <c r="I43" s="23">
        <f t="shared" si="4"/>
        <v>0.5</v>
      </c>
      <c r="J43" s="67">
        <v>3</v>
      </c>
      <c r="K43" s="25">
        <f t="shared" si="5"/>
        <v>0.125</v>
      </c>
      <c r="L43" s="26">
        <f t="shared" si="6"/>
        <v>1</v>
      </c>
      <c r="M43" s="1"/>
    </row>
    <row r="44" spans="1:13" x14ac:dyDescent="0.25">
      <c r="A44" s="2" t="s">
        <v>37</v>
      </c>
      <c r="B44" s="67" t="s">
        <v>32</v>
      </c>
      <c r="C44" s="2">
        <v>15</v>
      </c>
      <c r="D44" s="27">
        <v>6</v>
      </c>
      <c r="E44" s="2">
        <v>2</v>
      </c>
      <c r="F44" s="23">
        <f t="shared" si="3"/>
        <v>0.53333333333333333</v>
      </c>
      <c r="G44" s="2">
        <v>2</v>
      </c>
      <c r="H44" s="2">
        <v>3</v>
      </c>
      <c r="I44" s="23">
        <f t="shared" si="4"/>
        <v>0.33333333333333331</v>
      </c>
      <c r="J44" s="67">
        <v>2</v>
      </c>
      <c r="K44" s="25">
        <f t="shared" si="5"/>
        <v>0.1333333333333333</v>
      </c>
      <c r="L44" s="26">
        <f t="shared" si="6"/>
        <v>1</v>
      </c>
      <c r="M44" s="1"/>
    </row>
    <row r="45" spans="1:13" x14ac:dyDescent="0.25">
      <c r="A45" s="2" t="s">
        <v>37</v>
      </c>
      <c r="B45" s="67" t="s">
        <v>33</v>
      </c>
      <c r="C45" s="2">
        <v>12</v>
      </c>
      <c r="D45" s="27">
        <v>3</v>
      </c>
      <c r="E45" s="2">
        <v>3</v>
      </c>
      <c r="F45" s="23">
        <f t="shared" si="3"/>
        <v>0.5</v>
      </c>
      <c r="G45" s="2">
        <v>3</v>
      </c>
      <c r="H45" s="2">
        <v>3</v>
      </c>
      <c r="I45" s="23">
        <f t="shared" si="4"/>
        <v>0.5</v>
      </c>
      <c r="J45" s="67"/>
      <c r="K45" s="25">
        <f t="shared" si="5"/>
        <v>0</v>
      </c>
      <c r="L45" s="26">
        <f t="shared" si="6"/>
        <v>1</v>
      </c>
      <c r="M45" s="1"/>
    </row>
    <row r="46" spans="1:13" x14ac:dyDescent="0.25">
      <c r="A46" s="2" t="s">
        <v>37</v>
      </c>
      <c r="B46" s="67" t="s">
        <v>34</v>
      </c>
      <c r="C46" s="2">
        <v>23</v>
      </c>
      <c r="D46" s="27">
        <v>9</v>
      </c>
      <c r="E46" s="2">
        <v>4</v>
      </c>
      <c r="F46" s="23">
        <f t="shared" si="3"/>
        <v>0.56521739130434778</v>
      </c>
      <c r="G46" s="2">
        <v>2</v>
      </c>
      <c r="H46" s="2">
        <v>7</v>
      </c>
      <c r="I46" s="23">
        <f t="shared" si="4"/>
        <v>0.39130434782608697</v>
      </c>
      <c r="J46" s="67">
        <v>1</v>
      </c>
      <c r="K46" s="25">
        <f t="shared" si="5"/>
        <v>4.3478260869565188E-2</v>
      </c>
      <c r="L46" s="26">
        <f t="shared" si="6"/>
        <v>1</v>
      </c>
      <c r="M46" s="1"/>
    </row>
    <row r="47" spans="1:13" x14ac:dyDescent="0.25">
      <c r="A47" s="2" t="s">
        <v>37</v>
      </c>
      <c r="B47" s="67" t="s">
        <v>35</v>
      </c>
      <c r="C47" s="2">
        <v>22</v>
      </c>
      <c r="D47" s="27">
        <v>8</v>
      </c>
      <c r="E47" s="2">
        <v>5</v>
      </c>
      <c r="F47" s="23">
        <f t="shared" si="3"/>
        <v>0.59090909090909094</v>
      </c>
      <c r="G47" s="2">
        <v>2</v>
      </c>
      <c r="H47" s="2">
        <v>7</v>
      </c>
      <c r="I47" s="23">
        <f t="shared" si="4"/>
        <v>0.40909090909090912</v>
      </c>
      <c r="J47" s="67"/>
      <c r="K47" s="25">
        <f t="shared" si="5"/>
        <v>0</v>
      </c>
      <c r="L47" s="26">
        <f t="shared" si="6"/>
        <v>1</v>
      </c>
      <c r="M47" s="1"/>
    </row>
    <row r="48" spans="1:13" x14ac:dyDescent="0.25">
      <c r="A48" s="2" t="s">
        <v>37</v>
      </c>
      <c r="B48" s="67" t="s">
        <v>36</v>
      </c>
      <c r="C48" s="2">
        <v>9</v>
      </c>
      <c r="D48" s="27">
        <v>4</v>
      </c>
      <c r="E48" s="2">
        <v>1</v>
      </c>
      <c r="F48" s="23">
        <f t="shared" si="3"/>
        <v>0.55555555555555558</v>
      </c>
      <c r="G48" s="2">
        <v>0</v>
      </c>
      <c r="H48" s="2">
        <v>3</v>
      </c>
      <c r="I48" s="23">
        <f t="shared" si="4"/>
        <v>0.33333333333333331</v>
      </c>
      <c r="J48" s="67">
        <v>1</v>
      </c>
      <c r="K48" s="25">
        <f t="shared" si="5"/>
        <v>0.11111111111111116</v>
      </c>
      <c r="L48" s="26">
        <f t="shared" si="6"/>
        <v>1</v>
      </c>
      <c r="M48" s="1"/>
    </row>
    <row r="49" spans="1:12" x14ac:dyDescent="0.25">
      <c r="A49" s="2" t="s">
        <v>37</v>
      </c>
      <c r="B49" s="67" t="s">
        <v>18</v>
      </c>
      <c r="C49" s="2">
        <v>24</v>
      </c>
      <c r="D49" s="27">
        <v>7</v>
      </c>
      <c r="E49" s="2">
        <v>6</v>
      </c>
      <c r="F49" s="23">
        <f t="shared" si="3"/>
        <v>0.54166666666666663</v>
      </c>
      <c r="G49" s="2">
        <v>3</v>
      </c>
      <c r="H49" s="2">
        <v>8</v>
      </c>
      <c r="I49" s="23">
        <f t="shared" si="4"/>
        <v>0.45833333333333331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37</v>
      </c>
      <c r="B50" s="67" t="s">
        <v>38</v>
      </c>
      <c r="C50" s="2">
        <v>25</v>
      </c>
      <c r="D50" s="27">
        <v>9</v>
      </c>
      <c r="E50" s="2">
        <v>2</v>
      </c>
      <c r="F50" s="23">
        <f t="shared" si="3"/>
        <v>0.44</v>
      </c>
      <c r="G50" s="2">
        <v>3</v>
      </c>
      <c r="H50" s="2">
        <v>11</v>
      </c>
      <c r="I50" s="23">
        <f t="shared" si="4"/>
        <v>0.56000000000000005</v>
      </c>
      <c r="J50" s="67"/>
      <c r="K50" s="25">
        <f t="shared" si="5"/>
        <v>0</v>
      </c>
      <c r="L50" s="26">
        <f t="shared" si="6"/>
        <v>1</v>
      </c>
    </row>
  </sheetData>
  <mergeCells count="9">
    <mergeCell ref="H1:J1"/>
    <mergeCell ref="L1:M1"/>
    <mergeCell ref="H9:J9"/>
    <mergeCell ref="H17:J17"/>
    <mergeCell ref="A37:B37"/>
    <mergeCell ref="A1:A2"/>
    <mergeCell ref="B1:E1"/>
    <mergeCell ref="A7:E7"/>
    <mergeCell ref="A22:E22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zoomScale="85" zoomScaleNormal="85" workbookViewId="0">
      <selection sqref="A1:A2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3.85546875" bestFit="1" customWidth="1"/>
    <col min="11" max="11" width="7.140625" bestFit="1" customWidth="1"/>
    <col min="12" max="12" width="9.28515625" bestFit="1" customWidth="1"/>
    <col min="13" max="13" width="12.140625" bestFit="1" customWidth="1"/>
  </cols>
  <sheetData>
    <row r="1" spans="1:13" x14ac:dyDescent="0.25">
      <c r="A1" s="85" t="s">
        <v>103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67" t="e">
        <f ca="1">SUM(C8:C20)</f>
        <v>#REF!</v>
      </c>
      <c r="I2" s="67" t="e">
        <f ca="1">SUM(D8:D20)</f>
        <v>#REF!</v>
      </c>
      <c r="J2" s="67" t="e">
        <f ca="1">H2-I2</f>
        <v>#REF!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9</v>
      </c>
      <c r="C3" s="31">
        <v>7</v>
      </c>
      <c r="D3" s="31">
        <v>1</v>
      </c>
      <c r="E3" s="31">
        <v>1</v>
      </c>
      <c r="F3" s="18"/>
      <c r="G3" s="10" t="s">
        <v>10</v>
      </c>
      <c r="H3" s="22" t="e">
        <f ca="1">H2/B3</f>
        <v>#REF!</v>
      </c>
      <c r="I3" s="22" t="e">
        <f ca="1">I2/B3</f>
        <v>#REF!</v>
      </c>
      <c r="J3" s="13"/>
      <c r="K3" s="1"/>
      <c r="L3" s="6" t="s">
        <v>103</v>
      </c>
      <c r="M3" s="7" t="s">
        <v>92</v>
      </c>
    </row>
    <row r="4" spans="1:13" x14ac:dyDescent="0.25">
      <c r="A4" s="10" t="s">
        <v>4</v>
      </c>
      <c r="B4" s="15">
        <v>8</v>
      </c>
      <c r="C4" s="31">
        <v>2</v>
      </c>
      <c r="D4" s="31">
        <v>1</v>
      </c>
      <c r="E4" s="31">
        <v>5</v>
      </c>
      <c r="F4" s="18"/>
      <c r="G4" s="10" t="s">
        <v>9</v>
      </c>
      <c r="H4" s="67" t="e">
        <f ca="1">SUM(D23:D35)</f>
        <v>#REF!</v>
      </c>
      <c r="I4" s="67" t="e">
        <f ca="1">SUM(C23:C35)</f>
        <v>#REF!</v>
      </c>
      <c r="J4" s="13" t="e">
        <f t="shared" ref="J4" ca="1" si="0">H4-I4</f>
        <v>#REF!</v>
      </c>
      <c r="K4" s="1"/>
      <c r="L4" s="8">
        <f t="array" ref="L4">INDEX($C$38:$L$50,MATCH(1,($A$38:$A$50=$A$1)*($B$38:$B$50=$M$3),0),4)</f>
        <v>0.69230769230769229</v>
      </c>
      <c r="M4" s="8">
        <f t="array" ref="M4">INDEX($C$38:$L$50,MATCH(1,($A$38:$A$50=$L$3)*($B$38:$B$50=$M$3),0),7)</f>
        <v>0.30769230769230771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9</v>
      </c>
      <c r="D5" s="15">
        <f t="shared" si="1"/>
        <v>2</v>
      </c>
      <c r="E5" s="15">
        <f t="shared" si="1"/>
        <v>6</v>
      </c>
      <c r="F5" s="18"/>
      <c r="G5" s="10" t="s">
        <v>10</v>
      </c>
      <c r="H5" s="22" t="e">
        <f ca="1">H4/B4</f>
        <v>#REF!</v>
      </c>
      <c r="I5" s="22" t="e">
        <f ca="1">I4/B4</f>
        <v>#REF!</v>
      </c>
      <c r="J5" s="13"/>
      <c r="K5" s="1"/>
      <c r="L5" s="9">
        <f>100/L4/100</f>
        <v>1.4444444444444446</v>
      </c>
      <c r="M5" s="9">
        <f>100/M4/100</f>
        <v>3.25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#REF!</v>
      </c>
      <c r="I6" s="13" t="e">
        <f ca="1">I2+I4</f>
        <v>#REF!</v>
      </c>
      <c r="J6" s="13" t="e">
        <f t="shared" ref="J6" ca="1" si="2">H6-I6</f>
        <v>#REF!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#REF!</v>
      </c>
      <c r="I7" s="22" t="e">
        <f ca="1">I6/B5</f>
        <v>#REF!</v>
      </c>
      <c r="J7" s="13"/>
      <c r="K7" s="1"/>
      <c r="L7" s="1" t="s">
        <v>103</v>
      </c>
      <c r="M7" s="33" t="s">
        <v>92</v>
      </c>
    </row>
    <row r="8" spans="1:13" x14ac:dyDescent="0.25">
      <c r="A8" s="10"/>
      <c r="B8" s="81" t="s">
        <v>103</v>
      </c>
      <c r="C8" s="29" t="e">
        <f ca="1">VLOOKUP($B8,INDIRECT($A8),COLUMN('resulta '!C3),FALSE)</f>
        <v>#REF!</v>
      </c>
      <c r="D8" s="29" t="e">
        <f ca="1">VLOOKUP($B8,INDIRECT($A8),COLUMN('resulta '!D3),FALSE)</f>
        <v>#REF!</v>
      </c>
      <c r="E8" s="81"/>
      <c r="F8" s="1"/>
      <c r="G8" s="1"/>
      <c r="H8" s="1"/>
      <c r="I8" s="1"/>
      <c r="J8" s="1"/>
      <c r="K8" s="1"/>
      <c r="L8" s="1" t="s">
        <v>103</v>
      </c>
      <c r="M8" s="12" t="s">
        <v>93</v>
      </c>
    </row>
    <row r="9" spans="1:13" x14ac:dyDescent="0.25">
      <c r="A9" s="10"/>
      <c r="B9" s="81" t="s">
        <v>103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103</v>
      </c>
      <c r="M9" s="12" t="s">
        <v>94</v>
      </c>
    </row>
    <row r="10" spans="1:13" x14ac:dyDescent="0.25">
      <c r="A10" s="10"/>
      <c r="B10" s="81" t="s">
        <v>103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13">
        <v>233</v>
      </c>
      <c r="I10" s="67">
        <v>137</v>
      </c>
      <c r="J10" s="67">
        <v>96</v>
      </c>
      <c r="K10" s="1"/>
      <c r="L10" s="1" t="s">
        <v>103</v>
      </c>
      <c r="M10" s="12" t="s">
        <v>91</v>
      </c>
    </row>
    <row r="11" spans="1:13" x14ac:dyDescent="0.25">
      <c r="A11" s="10"/>
      <c r="B11" s="81" t="s">
        <v>103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25.888888888888889</v>
      </c>
      <c r="I11" s="22">
        <v>15.222222222222221</v>
      </c>
      <c r="J11" s="13"/>
      <c r="K11" s="1"/>
      <c r="L11" s="1" t="s">
        <v>103</v>
      </c>
      <c r="M11" s="12" t="s">
        <v>95</v>
      </c>
    </row>
    <row r="12" spans="1:13" x14ac:dyDescent="0.25">
      <c r="A12" s="10"/>
      <c r="B12" s="81" t="s">
        <v>103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67">
        <v>115</v>
      </c>
      <c r="I12" s="67">
        <v>172</v>
      </c>
      <c r="J12" s="13">
        <v>-57</v>
      </c>
      <c r="K12" s="1"/>
      <c r="L12" s="1" t="s">
        <v>103</v>
      </c>
      <c r="M12" s="12" t="s">
        <v>96</v>
      </c>
    </row>
    <row r="13" spans="1:13" x14ac:dyDescent="0.25">
      <c r="A13" s="10"/>
      <c r="B13" s="81" t="s">
        <v>103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14.375</v>
      </c>
      <c r="I13" s="22">
        <v>21.5</v>
      </c>
      <c r="J13" s="13"/>
      <c r="K13" s="1"/>
      <c r="L13" s="1" t="s">
        <v>103</v>
      </c>
      <c r="M13" s="12" t="s">
        <v>97</v>
      </c>
    </row>
    <row r="14" spans="1:13" x14ac:dyDescent="0.25">
      <c r="A14" s="10"/>
      <c r="B14" s="81" t="s">
        <v>103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348</v>
      </c>
      <c r="I14" s="13">
        <v>309</v>
      </c>
      <c r="J14" s="13">
        <v>39</v>
      </c>
      <c r="K14" s="1"/>
      <c r="L14" s="1" t="s">
        <v>103</v>
      </c>
      <c r="M14" s="12" t="s">
        <v>98</v>
      </c>
    </row>
    <row r="15" spans="1:13" x14ac:dyDescent="0.25">
      <c r="A15" s="10"/>
      <c r="B15" s="81" t="s">
        <v>103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20.470588235294116</v>
      </c>
      <c r="I15" s="22">
        <v>18.176470588235293</v>
      </c>
      <c r="J15" s="13"/>
      <c r="K15" s="1"/>
      <c r="L15" s="1" t="s">
        <v>103</v>
      </c>
      <c r="M15" s="12" t="s">
        <v>99</v>
      </c>
    </row>
    <row r="16" spans="1:13" x14ac:dyDescent="0.25">
      <c r="A16" s="10"/>
      <c r="B16" s="81" t="s">
        <v>103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103</v>
      </c>
      <c r="M16" s="12" t="s">
        <v>100</v>
      </c>
    </row>
    <row r="17" spans="1:13" x14ac:dyDescent="0.25">
      <c r="A17" s="10"/>
      <c r="B17" s="81" t="s">
        <v>103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103</v>
      </c>
      <c r="M17" s="12" t="s">
        <v>101</v>
      </c>
    </row>
    <row r="18" spans="1:13" x14ac:dyDescent="0.25">
      <c r="A18" s="10"/>
      <c r="B18" s="81" t="s">
        <v>103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103</v>
      </c>
      <c r="M18" s="12" t="s">
        <v>102</v>
      </c>
    </row>
    <row r="19" spans="1:13" x14ac:dyDescent="0.25">
      <c r="A19" s="10"/>
      <c r="B19" s="81" t="s">
        <v>103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103</v>
      </c>
      <c r="M19" s="12" t="s">
        <v>104</v>
      </c>
    </row>
    <row r="20" spans="1:13" x14ac:dyDescent="0.25">
      <c r="A20" s="10"/>
      <c r="B20" s="81" t="s">
        <v>103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/>
      <c r="B23" s="81"/>
      <c r="C23" s="29" t="e">
        <f ca="1">VLOOKUP($E23,INDIRECT($A23),COLUMN('resulta '!D3),FALSE)</f>
        <v>#REF!</v>
      </c>
      <c r="D23" s="29" t="e">
        <f ca="1">VLOOKUP($E23,INDIRECT($A23),COLUMN('resulta '!C3),FALSE)</f>
        <v>#REF!</v>
      </c>
      <c r="E23" s="81" t="s">
        <v>103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103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103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103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103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103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103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103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103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103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103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103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103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18</v>
      </c>
      <c r="B38" s="67" t="s">
        <v>17</v>
      </c>
      <c r="C38" s="67">
        <v>13</v>
      </c>
      <c r="D38" s="67">
        <v>6</v>
      </c>
      <c r="E38" s="67">
        <v>3</v>
      </c>
      <c r="F38" s="23">
        <f t="shared" ref="F38:F50" si="3">(D38+E38)/C38</f>
        <v>0.69230769230769229</v>
      </c>
      <c r="G38" s="67">
        <v>0</v>
      </c>
      <c r="H38" s="67">
        <v>4</v>
      </c>
      <c r="I38" s="23">
        <f t="shared" ref="I38:I50" si="4">(G38+H38)/C38</f>
        <v>0.30769230769230771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18</v>
      </c>
      <c r="B39" s="2" t="s">
        <v>27</v>
      </c>
      <c r="C39" s="67">
        <v>17</v>
      </c>
      <c r="D39" s="67">
        <v>7</v>
      </c>
      <c r="E39" s="67">
        <v>3</v>
      </c>
      <c r="F39" s="23">
        <f t="shared" si="3"/>
        <v>0.58823529411764708</v>
      </c>
      <c r="G39" s="67">
        <v>1</v>
      </c>
      <c r="H39" s="67">
        <v>4</v>
      </c>
      <c r="I39" s="23">
        <f t="shared" si="4"/>
        <v>0.29411764705882354</v>
      </c>
      <c r="J39" s="67">
        <v>2</v>
      </c>
      <c r="K39" s="25">
        <f t="shared" si="5"/>
        <v>0.11764705882352944</v>
      </c>
      <c r="L39" s="26">
        <f t="shared" si="6"/>
        <v>1</v>
      </c>
    </row>
    <row r="40" spans="1:13" x14ac:dyDescent="0.25">
      <c r="A40" s="2" t="s">
        <v>18</v>
      </c>
      <c r="B40" s="67" t="s">
        <v>28</v>
      </c>
      <c r="C40" s="67">
        <v>17</v>
      </c>
      <c r="D40" s="67">
        <v>8</v>
      </c>
      <c r="E40" s="67">
        <v>3</v>
      </c>
      <c r="F40" s="23">
        <f t="shared" si="3"/>
        <v>0.6470588235294118</v>
      </c>
      <c r="G40" s="67">
        <v>0</v>
      </c>
      <c r="H40" s="67">
        <v>6</v>
      </c>
      <c r="I40" s="23">
        <f t="shared" si="4"/>
        <v>0.35294117647058826</v>
      </c>
      <c r="J40" s="67"/>
      <c r="K40" s="25">
        <f t="shared" si="5"/>
        <v>0</v>
      </c>
      <c r="L40" s="26">
        <f t="shared" si="6"/>
        <v>1</v>
      </c>
    </row>
    <row r="41" spans="1:13" x14ac:dyDescent="0.25">
      <c r="A41" s="2" t="s">
        <v>18</v>
      </c>
      <c r="B41" s="2" t="s">
        <v>29</v>
      </c>
      <c r="C41" s="67">
        <v>20</v>
      </c>
      <c r="D41" s="67">
        <v>9</v>
      </c>
      <c r="E41" s="67">
        <v>2</v>
      </c>
      <c r="F41" s="23">
        <f t="shared" si="3"/>
        <v>0.55000000000000004</v>
      </c>
      <c r="G41" s="67">
        <v>1</v>
      </c>
      <c r="H41" s="67">
        <v>8</v>
      </c>
      <c r="I41" s="23">
        <f t="shared" si="4"/>
        <v>0.45</v>
      </c>
      <c r="J41" s="67"/>
      <c r="K41" s="25">
        <f t="shared" si="5"/>
        <v>0</v>
      </c>
      <c r="L41" s="26">
        <f t="shared" si="6"/>
        <v>1</v>
      </c>
    </row>
    <row r="42" spans="1:13" x14ac:dyDescent="0.25">
      <c r="A42" s="2" t="s">
        <v>18</v>
      </c>
      <c r="B42" s="67" t="s">
        <v>55</v>
      </c>
      <c r="C42" s="67">
        <v>26</v>
      </c>
      <c r="D42" s="67">
        <v>12</v>
      </c>
      <c r="E42" s="67">
        <v>1</v>
      </c>
      <c r="F42" s="23">
        <f t="shared" si="3"/>
        <v>0.5</v>
      </c>
      <c r="G42" s="67">
        <v>2</v>
      </c>
      <c r="H42" s="67">
        <v>9</v>
      </c>
      <c r="I42" s="23">
        <f t="shared" si="4"/>
        <v>0.42307692307692307</v>
      </c>
      <c r="J42" s="67">
        <v>2</v>
      </c>
      <c r="K42" s="25">
        <f t="shared" si="5"/>
        <v>7.6923076923076872E-2</v>
      </c>
      <c r="L42" s="26">
        <f t="shared" si="6"/>
        <v>1</v>
      </c>
    </row>
    <row r="43" spans="1:13" x14ac:dyDescent="0.25">
      <c r="A43" s="2" t="s">
        <v>18</v>
      </c>
      <c r="B43" s="67" t="s">
        <v>31</v>
      </c>
      <c r="C43" s="67">
        <v>26</v>
      </c>
      <c r="D43" s="67">
        <v>9</v>
      </c>
      <c r="E43" s="67">
        <v>2</v>
      </c>
      <c r="F43" s="23">
        <f t="shared" si="3"/>
        <v>0.42307692307692307</v>
      </c>
      <c r="G43" s="67">
        <v>2</v>
      </c>
      <c r="H43" s="67">
        <v>11</v>
      </c>
      <c r="I43" s="23">
        <f t="shared" si="4"/>
        <v>0.5</v>
      </c>
      <c r="J43" s="67">
        <v>2</v>
      </c>
      <c r="K43" s="25">
        <f t="shared" si="5"/>
        <v>7.6923076923076872E-2</v>
      </c>
      <c r="L43" s="26">
        <f t="shared" si="6"/>
        <v>1</v>
      </c>
    </row>
    <row r="44" spans="1:13" x14ac:dyDescent="0.25">
      <c r="A44" s="2" t="s">
        <v>18</v>
      </c>
      <c r="B44" s="67" t="s">
        <v>32</v>
      </c>
      <c r="C44" s="67">
        <v>15</v>
      </c>
      <c r="D44" s="67">
        <v>5</v>
      </c>
      <c r="E44" s="67">
        <v>3</v>
      </c>
      <c r="F44" s="23">
        <f t="shared" si="3"/>
        <v>0.53333333333333333</v>
      </c>
      <c r="G44" s="67">
        <v>2</v>
      </c>
      <c r="H44" s="67">
        <v>4</v>
      </c>
      <c r="I44" s="23">
        <f t="shared" si="4"/>
        <v>0.4</v>
      </c>
      <c r="J44" s="67">
        <v>1</v>
      </c>
      <c r="K44" s="25">
        <f t="shared" si="5"/>
        <v>6.6666666666666652E-2</v>
      </c>
      <c r="L44" s="26">
        <f t="shared" si="6"/>
        <v>1</v>
      </c>
    </row>
    <row r="45" spans="1:13" x14ac:dyDescent="0.25">
      <c r="A45" s="2" t="s">
        <v>18</v>
      </c>
      <c r="B45" s="67" t="s">
        <v>33</v>
      </c>
      <c r="C45" s="67">
        <v>13</v>
      </c>
      <c r="D45" s="67">
        <v>5</v>
      </c>
      <c r="E45" s="67">
        <v>2</v>
      </c>
      <c r="F45" s="23">
        <f t="shared" si="3"/>
        <v>0.53846153846153844</v>
      </c>
      <c r="G45" s="67">
        <v>1</v>
      </c>
      <c r="H45" s="67">
        <v>4</v>
      </c>
      <c r="I45" s="23">
        <f t="shared" si="4"/>
        <v>0.38461538461538464</v>
      </c>
      <c r="J45" s="67">
        <v>1</v>
      </c>
      <c r="K45" s="25">
        <f t="shared" si="5"/>
        <v>7.6923076923076872E-2</v>
      </c>
      <c r="L45" s="26">
        <f t="shared" si="6"/>
        <v>1</v>
      </c>
    </row>
    <row r="46" spans="1:13" x14ac:dyDescent="0.25">
      <c r="A46" s="2" t="s">
        <v>18</v>
      </c>
      <c r="B46" s="67" t="s">
        <v>34</v>
      </c>
      <c r="C46" s="67">
        <v>24</v>
      </c>
      <c r="D46" s="67">
        <v>11</v>
      </c>
      <c r="E46" s="67">
        <v>1</v>
      </c>
      <c r="F46" s="23">
        <f>(D46+E46)/C46</f>
        <v>0.5</v>
      </c>
      <c r="G46" s="67">
        <v>1</v>
      </c>
      <c r="H46" s="67">
        <v>9</v>
      </c>
      <c r="I46" s="23">
        <f>(G46+H46)/C46</f>
        <v>0.41666666666666669</v>
      </c>
      <c r="J46" s="67">
        <v>2</v>
      </c>
      <c r="K46" s="25">
        <f t="shared" si="5"/>
        <v>8.3333333333333259E-2</v>
      </c>
      <c r="L46" s="26">
        <f t="shared" si="6"/>
        <v>1</v>
      </c>
    </row>
    <row r="47" spans="1:13" x14ac:dyDescent="0.25">
      <c r="A47" s="2" t="s">
        <v>18</v>
      </c>
      <c r="B47" s="67" t="s">
        <v>35</v>
      </c>
      <c r="C47" s="67">
        <v>25</v>
      </c>
      <c r="D47" s="67">
        <v>7</v>
      </c>
      <c r="E47" s="67">
        <v>3</v>
      </c>
      <c r="F47" s="23">
        <f>(D47+E47)/C47</f>
        <v>0.4</v>
      </c>
      <c r="G47" s="67">
        <v>4</v>
      </c>
      <c r="H47" s="67">
        <v>9</v>
      </c>
      <c r="I47" s="23">
        <f>(G47+H47)/C47</f>
        <v>0.52</v>
      </c>
      <c r="J47" s="67">
        <v>2</v>
      </c>
      <c r="K47" s="25">
        <f t="shared" si="5"/>
        <v>7.999999999999996E-2</v>
      </c>
      <c r="L47" s="26">
        <f t="shared" si="6"/>
        <v>1</v>
      </c>
    </row>
    <row r="48" spans="1:13" x14ac:dyDescent="0.25">
      <c r="A48" s="2" t="s">
        <v>18</v>
      </c>
      <c r="B48" s="67" t="s">
        <v>36</v>
      </c>
      <c r="C48" s="67">
        <v>9</v>
      </c>
      <c r="D48" s="67">
        <v>4</v>
      </c>
      <c r="E48" s="67">
        <v>3</v>
      </c>
      <c r="F48" s="23">
        <f t="shared" si="3"/>
        <v>0.77777777777777779</v>
      </c>
      <c r="G48" s="67">
        <v>0</v>
      </c>
      <c r="H48" s="67">
        <v>2</v>
      </c>
      <c r="I48" s="23">
        <f t="shared" si="4"/>
        <v>0.22222222222222221</v>
      </c>
      <c r="J48" s="67">
        <v>1</v>
      </c>
      <c r="K48" s="25">
        <f t="shared" si="5"/>
        <v>0</v>
      </c>
      <c r="L48" s="26">
        <f t="shared" si="6"/>
        <v>1</v>
      </c>
    </row>
    <row r="49" spans="1:12" x14ac:dyDescent="0.25">
      <c r="A49" s="2" t="s">
        <v>18</v>
      </c>
      <c r="B49" s="67" t="s">
        <v>37</v>
      </c>
      <c r="C49" s="67">
        <v>24</v>
      </c>
      <c r="D49" s="67">
        <v>8</v>
      </c>
      <c r="E49" s="67">
        <v>3</v>
      </c>
      <c r="F49" s="23">
        <f t="shared" si="3"/>
        <v>0.45833333333333331</v>
      </c>
      <c r="G49" s="67">
        <v>6</v>
      </c>
      <c r="H49" s="67">
        <v>7</v>
      </c>
      <c r="I49" s="23">
        <f t="shared" si="4"/>
        <v>0.54166666666666663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18</v>
      </c>
      <c r="B50" s="67" t="s">
        <v>38</v>
      </c>
      <c r="C50" s="67">
        <v>25</v>
      </c>
      <c r="D50" s="67">
        <v>10</v>
      </c>
      <c r="E50" s="67">
        <v>2</v>
      </c>
      <c r="F50" s="23">
        <f t="shared" si="3"/>
        <v>0.48</v>
      </c>
      <c r="G50" s="67">
        <v>2</v>
      </c>
      <c r="H50" s="67">
        <v>10</v>
      </c>
      <c r="I50" s="23">
        <f t="shared" si="4"/>
        <v>0.48</v>
      </c>
      <c r="J50" s="67">
        <v>1</v>
      </c>
      <c r="K50" s="25">
        <f t="shared" si="5"/>
        <v>4.0000000000000036E-2</v>
      </c>
      <c r="L50" s="26">
        <f t="shared" si="6"/>
        <v>1</v>
      </c>
    </row>
    <row r="51" spans="1:12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</row>
    <row r="52" spans="1:12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</row>
    <row r="53" spans="1:12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</row>
    <row r="54" spans="1:12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</row>
    <row r="55" spans="1:12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</row>
    <row r="56" spans="1:12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</row>
  </sheetData>
  <mergeCells count="9">
    <mergeCell ref="L1:M1"/>
    <mergeCell ref="H9:J9"/>
    <mergeCell ref="H17:J17"/>
    <mergeCell ref="A37:B37"/>
    <mergeCell ref="A1:A2"/>
    <mergeCell ref="B1:E1"/>
    <mergeCell ref="A7:E7"/>
    <mergeCell ref="A22:E22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="85" zoomScaleNormal="85" workbookViewId="0">
      <selection activeCell="A23" sqref="A23"/>
    </sheetView>
  </sheetViews>
  <sheetFormatPr baseColWidth="10" defaultRowHeight="15" x14ac:dyDescent="0.25"/>
  <cols>
    <col min="1" max="1" width="13.28515625" bestFit="1" customWidth="1"/>
    <col min="2" max="2" width="13.140625" bestFit="1" customWidth="1"/>
    <col min="3" max="3" width="11.7109375" bestFit="1" customWidth="1"/>
    <col min="4" max="4" width="13.140625" bestFit="1" customWidth="1"/>
    <col min="5" max="5" width="12.5703125" bestFit="1" customWidth="1"/>
    <col min="6" max="6" width="9.42578125" bestFit="1" customWidth="1"/>
    <col min="7" max="7" width="14.28515625" bestFit="1" customWidth="1"/>
    <col min="8" max="8" width="9.7109375" bestFit="1" customWidth="1"/>
    <col min="9" max="9" width="9.42578125" bestFit="1" customWidth="1"/>
    <col min="10" max="10" width="4.140625" bestFit="1" customWidth="1"/>
    <col min="11" max="11" width="7.140625" bestFit="1" customWidth="1"/>
    <col min="12" max="12" width="9.7109375" bestFit="1" customWidth="1"/>
    <col min="13" max="13" width="12.140625" bestFit="1" customWidth="1"/>
  </cols>
  <sheetData>
    <row r="1" spans="1:13" x14ac:dyDescent="0.25">
      <c r="A1" s="85" t="s">
        <v>104</v>
      </c>
      <c r="B1" s="86" t="s">
        <v>1</v>
      </c>
      <c r="C1" s="86"/>
      <c r="D1" s="86"/>
      <c r="E1" s="86"/>
      <c r="F1" s="16"/>
      <c r="G1" s="10" t="s">
        <v>7</v>
      </c>
      <c r="H1" s="83" t="s">
        <v>131</v>
      </c>
      <c r="I1" s="88"/>
      <c r="J1" s="84"/>
      <c r="K1" s="1"/>
      <c r="L1" s="89" t="s">
        <v>15</v>
      </c>
      <c r="M1" s="90"/>
    </row>
    <row r="2" spans="1:13" x14ac:dyDescent="0.25">
      <c r="A2" s="85"/>
      <c r="B2" s="31" t="s">
        <v>2</v>
      </c>
      <c r="C2" s="31" t="s">
        <v>5</v>
      </c>
      <c r="D2" s="31" t="s">
        <v>53</v>
      </c>
      <c r="E2" s="31" t="s">
        <v>6</v>
      </c>
      <c r="F2" s="17"/>
      <c r="G2" s="10" t="s">
        <v>8</v>
      </c>
      <c r="H2" s="13" t="e">
        <f ca="1">SUM(C8:C20)</f>
        <v>#N/A</v>
      </c>
      <c r="I2" s="67" t="e">
        <f ca="1">SUM(D8:D20)</f>
        <v>#N/A</v>
      </c>
      <c r="J2" s="67" t="e">
        <f ca="1">H2-I2</f>
        <v>#N/A</v>
      </c>
      <c r="K2" s="1"/>
      <c r="L2" s="4" t="s">
        <v>16</v>
      </c>
      <c r="M2" s="5" t="s">
        <v>39</v>
      </c>
    </row>
    <row r="3" spans="1:13" x14ac:dyDescent="0.25">
      <c r="A3" s="10" t="s">
        <v>3</v>
      </c>
      <c r="B3" s="15">
        <v>8</v>
      </c>
      <c r="C3" s="31">
        <v>7</v>
      </c>
      <c r="D3" s="31">
        <v>1</v>
      </c>
      <c r="E3" s="31">
        <v>0</v>
      </c>
      <c r="F3" s="18"/>
      <c r="G3" s="10" t="s">
        <v>10</v>
      </c>
      <c r="H3" s="22" t="e">
        <f ca="1">H2/B3</f>
        <v>#N/A</v>
      </c>
      <c r="I3" s="22" t="e">
        <f ca="1">I2/B3</f>
        <v>#N/A</v>
      </c>
      <c r="J3" s="13"/>
      <c r="K3" s="1"/>
      <c r="L3" s="6" t="s">
        <v>104</v>
      </c>
      <c r="M3" s="7" t="s">
        <v>92</v>
      </c>
    </row>
    <row r="4" spans="1:13" x14ac:dyDescent="0.25">
      <c r="A4" s="10" t="s">
        <v>4</v>
      </c>
      <c r="B4" s="15">
        <v>9</v>
      </c>
      <c r="C4" s="31">
        <v>1</v>
      </c>
      <c r="D4" s="31">
        <v>0</v>
      </c>
      <c r="E4" s="31">
        <v>8</v>
      </c>
      <c r="F4" s="18"/>
      <c r="G4" s="10" t="s">
        <v>9</v>
      </c>
      <c r="H4" s="67" t="e">
        <f ca="1">SUM(D23:D35)</f>
        <v>#N/A</v>
      </c>
      <c r="I4" s="67" t="e">
        <f ca="1">SUM(C23:C35)</f>
        <v>#N/A</v>
      </c>
      <c r="J4" s="13" t="e">
        <f t="shared" ref="J4" ca="1" si="0">H4-I4</f>
        <v>#N/A</v>
      </c>
      <c r="K4" s="1"/>
      <c r="L4" s="8">
        <f t="array" ref="L4">INDEX($C$38:$L$50,MATCH(1,($A$38:$A$50=$A$1)*($B$38:$B$50=$M$3),0),4)</f>
        <v>0.92307692307692313</v>
      </c>
      <c r="M4" s="8">
        <f t="array" ref="M4">INDEX($C$38:$L$50,MATCH(1,($A$38:$A$50=$L$3)*($B$38:$B$50=$M$3),0),7)</f>
        <v>7.6923076923076927E-2</v>
      </c>
    </row>
    <row r="5" spans="1:13" x14ac:dyDescent="0.25">
      <c r="A5" s="10" t="s">
        <v>54</v>
      </c>
      <c r="B5" s="15">
        <f>B3+B4</f>
        <v>17</v>
      </c>
      <c r="C5" s="15">
        <f t="shared" ref="C5:E5" si="1">C3+C4</f>
        <v>8</v>
      </c>
      <c r="D5" s="15">
        <f t="shared" si="1"/>
        <v>1</v>
      </c>
      <c r="E5" s="15">
        <f t="shared" si="1"/>
        <v>8</v>
      </c>
      <c r="F5" s="18"/>
      <c r="G5" s="10" t="s">
        <v>10</v>
      </c>
      <c r="H5" s="22" t="e">
        <f ca="1">H4/B4</f>
        <v>#N/A</v>
      </c>
      <c r="I5" s="22" t="e">
        <f ca="1">I4/B4</f>
        <v>#N/A</v>
      </c>
      <c r="J5" s="13"/>
      <c r="K5" s="1"/>
      <c r="L5" s="9">
        <f>100/L4/100</f>
        <v>1.0833333333333333</v>
      </c>
      <c r="M5" s="9">
        <f>100/M4/100</f>
        <v>13</v>
      </c>
    </row>
    <row r="6" spans="1:13" x14ac:dyDescent="0.25">
      <c r="A6" s="1"/>
      <c r="B6" s="1"/>
      <c r="C6" s="1"/>
      <c r="D6" s="1"/>
      <c r="E6" s="1"/>
      <c r="F6" s="1"/>
      <c r="G6" s="10" t="s">
        <v>11</v>
      </c>
      <c r="H6" s="13" t="e">
        <f ca="1">H2+H4</f>
        <v>#N/A</v>
      </c>
      <c r="I6" s="13" t="e">
        <f ca="1">I2+I4</f>
        <v>#N/A</v>
      </c>
      <c r="J6" s="13" t="e">
        <f t="shared" ref="J6" ca="1" si="2">H6-I6</f>
        <v>#N/A</v>
      </c>
      <c r="K6" s="1"/>
      <c r="L6" s="1"/>
      <c r="M6" s="1"/>
    </row>
    <row r="7" spans="1:13" x14ac:dyDescent="0.25">
      <c r="A7" s="87" t="s">
        <v>8</v>
      </c>
      <c r="B7" s="87"/>
      <c r="C7" s="87"/>
      <c r="D7" s="87"/>
      <c r="E7" s="87"/>
      <c r="F7" s="1"/>
      <c r="G7" s="10" t="s">
        <v>10</v>
      </c>
      <c r="H7" s="22" t="e">
        <f ca="1">H6/B5</f>
        <v>#N/A</v>
      </c>
      <c r="I7" s="22" t="e">
        <f ca="1">I6/B5</f>
        <v>#N/A</v>
      </c>
      <c r="J7" s="13"/>
      <c r="K7" s="1"/>
      <c r="L7" s="1" t="s">
        <v>104</v>
      </c>
      <c r="M7" s="33" t="s">
        <v>92</v>
      </c>
    </row>
    <row r="8" spans="1:13" x14ac:dyDescent="0.25">
      <c r="A8" s="10" t="s">
        <v>132</v>
      </c>
      <c r="B8" s="81" t="s">
        <v>104</v>
      </c>
      <c r="C8" s="29" t="e">
        <f ca="1">VLOOKUP($B8,INDIRECT($A8),COLUMN('resulta '!C3),FALSE)</f>
        <v>#N/A</v>
      </c>
      <c r="D8" s="29" t="e">
        <f ca="1">VLOOKUP($B8,INDIRECT($A8),COLUMN('resulta '!D3),FALSE)</f>
        <v>#N/A</v>
      </c>
      <c r="E8" s="81"/>
      <c r="F8" s="1"/>
      <c r="G8" s="1"/>
      <c r="H8" s="1"/>
      <c r="I8" s="1"/>
      <c r="J8" s="1"/>
      <c r="K8" s="1"/>
      <c r="L8" s="1" t="s">
        <v>104</v>
      </c>
      <c r="M8" s="12" t="s">
        <v>93</v>
      </c>
    </row>
    <row r="9" spans="1:13" x14ac:dyDescent="0.25">
      <c r="A9" s="10"/>
      <c r="B9" s="81" t="s">
        <v>104</v>
      </c>
      <c r="C9" s="29" t="e">
        <f ca="1">VLOOKUP($B9,INDIRECT($A9),COLUMN('resulta '!C4),FALSE)</f>
        <v>#REF!</v>
      </c>
      <c r="D9" s="29" t="e">
        <f ca="1">VLOOKUP($B9,INDIRECT($A9),COLUMN('resulta '!D4),FALSE)</f>
        <v>#REF!</v>
      </c>
      <c r="E9" s="81"/>
      <c r="F9" s="1"/>
      <c r="G9" s="10" t="s">
        <v>7</v>
      </c>
      <c r="H9" s="83" t="s">
        <v>1</v>
      </c>
      <c r="I9" s="88"/>
      <c r="J9" s="84"/>
      <c r="K9" s="1"/>
      <c r="L9" s="1" t="s">
        <v>104</v>
      </c>
      <c r="M9" s="12" t="s">
        <v>94</v>
      </c>
    </row>
    <row r="10" spans="1:13" x14ac:dyDescent="0.25">
      <c r="A10" s="10"/>
      <c r="B10" s="81" t="s">
        <v>104</v>
      </c>
      <c r="C10" s="29" t="e">
        <f ca="1">VLOOKUP($B10,INDIRECT($A10),COLUMN('resulta '!C5),FALSE)</f>
        <v>#REF!</v>
      </c>
      <c r="D10" s="29" t="e">
        <f ca="1">VLOOKUP($B10,INDIRECT($A10),COLUMN('resulta '!D5),FALSE)</f>
        <v>#REF!</v>
      </c>
      <c r="E10" s="81"/>
      <c r="F10" s="1"/>
      <c r="G10" s="10" t="s">
        <v>8</v>
      </c>
      <c r="H10" s="72">
        <v>218</v>
      </c>
      <c r="I10" s="72">
        <v>107</v>
      </c>
      <c r="J10" s="72">
        <v>111</v>
      </c>
      <c r="K10" s="1"/>
      <c r="L10" s="1" t="s">
        <v>104</v>
      </c>
      <c r="M10" s="12" t="s">
        <v>91</v>
      </c>
    </row>
    <row r="11" spans="1:13" x14ac:dyDescent="0.25">
      <c r="A11" s="10"/>
      <c r="B11" s="81" t="s">
        <v>104</v>
      </c>
      <c r="C11" s="29" t="e">
        <f ca="1">VLOOKUP($B11,INDIRECT($A11),COLUMN('resulta '!C6),FALSE)</f>
        <v>#REF!</v>
      </c>
      <c r="D11" s="29" t="e">
        <f ca="1">VLOOKUP($B11,INDIRECT($A11),COLUMN('resulta '!D6),FALSE)</f>
        <v>#REF!</v>
      </c>
      <c r="E11" s="81"/>
      <c r="F11" s="1"/>
      <c r="G11" s="10" t="s">
        <v>10</v>
      </c>
      <c r="H11" s="22">
        <v>27.25</v>
      </c>
      <c r="I11" s="22">
        <v>13.375</v>
      </c>
      <c r="J11" s="13"/>
      <c r="K11" s="1"/>
      <c r="L11" s="1" t="s">
        <v>104</v>
      </c>
      <c r="M11" s="12" t="s">
        <v>95</v>
      </c>
    </row>
    <row r="12" spans="1:13" x14ac:dyDescent="0.25">
      <c r="A12" s="10"/>
      <c r="B12" s="81" t="s">
        <v>104</v>
      </c>
      <c r="C12" s="29" t="e">
        <f ca="1">VLOOKUP($B12,INDIRECT($A12),COLUMN('resulta '!C7),FALSE)</f>
        <v>#REF!</v>
      </c>
      <c r="D12" s="29" t="e">
        <f ca="1">VLOOKUP($B12,INDIRECT($A12),COLUMN('resulta '!D7),FALSE)</f>
        <v>#REF!</v>
      </c>
      <c r="E12" s="81"/>
      <c r="F12" s="1"/>
      <c r="G12" s="10" t="s">
        <v>9</v>
      </c>
      <c r="H12" s="72">
        <v>149</v>
      </c>
      <c r="I12" s="72">
        <v>224</v>
      </c>
      <c r="J12" s="13">
        <v>-75</v>
      </c>
      <c r="K12" s="1"/>
      <c r="L12" s="1" t="s">
        <v>104</v>
      </c>
      <c r="M12" s="12" t="s">
        <v>96</v>
      </c>
    </row>
    <row r="13" spans="1:13" x14ac:dyDescent="0.25">
      <c r="A13" s="10"/>
      <c r="B13" s="81" t="s">
        <v>104</v>
      </c>
      <c r="C13" s="29" t="e">
        <f ca="1">VLOOKUP($B13,INDIRECT($A13),COLUMN('resulta '!C8),FALSE)</f>
        <v>#REF!</v>
      </c>
      <c r="D13" s="29" t="e">
        <f ca="1">VLOOKUP($B13,INDIRECT($A13),COLUMN('resulta '!D8),FALSE)</f>
        <v>#REF!</v>
      </c>
      <c r="E13" s="81"/>
      <c r="F13" s="1"/>
      <c r="G13" s="10" t="s">
        <v>10</v>
      </c>
      <c r="H13" s="22">
        <v>16.555555555555557</v>
      </c>
      <c r="I13" s="22">
        <v>24.888888888888889</v>
      </c>
      <c r="J13" s="13"/>
      <c r="K13" s="1"/>
      <c r="L13" s="1" t="s">
        <v>104</v>
      </c>
      <c r="M13" s="12" t="s">
        <v>97</v>
      </c>
    </row>
    <row r="14" spans="1:13" x14ac:dyDescent="0.25">
      <c r="A14" s="10"/>
      <c r="B14" s="81" t="s">
        <v>104</v>
      </c>
      <c r="C14" s="29" t="e">
        <f ca="1">VLOOKUP($B14,INDIRECT($A14),COLUMN('resulta '!C9),FALSE)</f>
        <v>#REF!</v>
      </c>
      <c r="D14" s="29" t="e">
        <f ca="1">VLOOKUP($B14,INDIRECT($A14),COLUMN('resulta '!D9),FALSE)</f>
        <v>#REF!</v>
      </c>
      <c r="E14" s="81"/>
      <c r="F14" s="1"/>
      <c r="G14" s="10" t="s">
        <v>11</v>
      </c>
      <c r="H14" s="13">
        <v>367</v>
      </c>
      <c r="I14" s="13">
        <v>331</v>
      </c>
      <c r="J14" s="13">
        <v>36</v>
      </c>
      <c r="K14" s="1"/>
      <c r="L14" s="1" t="s">
        <v>104</v>
      </c>
      <c r="M14" s="12" t="s">
        <v>98</v>
      </c>
    </row>
    <row r="15" spans="1:13" x14ac:dyDescent="0.25">
      <c r="A15" s="10"/>
      <c r="B15" s="81" t="s">
        <v>104</v>
      </c>
      <c r="C15" s="29" t="e">
        <f ca="1">VLOOKUP($B15,INDIRECT($A15),COLUMN('resulta '!C10),FALSE)</f>
        <v>#REF!</v>
      </c>
      <c r="D15" s="29" t="e">
        <f ca="1">VLOOKUP($B15,INDIRECT($A15),COLUMN('resulta '!D10),FALSE)</f>
        <v>#REF!</v>
      </c>
      <c r="E15" s="81"/>
      <c r="F15" s="1"/>
      <c r="G15" s="10" t="s">
        <v>10</v>
      </c>
      <c r="H15" s="22">
        <v>21.588235294117649</v>
      </c>
      <c r="I15" s="22">
        <v>19.470588235294116</v>
      </c>
      <c r="J15" s="13"/>
      <c r="K15" s="1"/>
      <c r="L15" s="1" t="s">
        <v>104</v>
      </c>
      <c r="M15" s="12" t="s">
        <v>99</v>
      </c>
    </row>
    <row r="16" spans="1:13" x14ac:dyDescent="0.25">
      <c r="A16" s="10"/>
      <c r="B16" s="81" t="s">
        <v>104</v>
      </c>
      <c r="C16" s="29" t="e">
        <f ca="1">VLOOKUP($B16,INDIRECT($A16),COLUMN('resulta '!C11),FALSE)</f>
        <v>#REF!</v>
      </c>
      <c r="D16" s="29" t="e">
        <f ca="1">VLOOKUP($B16,INDIRECT($A16),COLUMN('resulta '!D11),FALSE)</f>
        <v>#REF!</v>
      </c>
      <c r="E16" s="81"/>
      <c r="F16" s="1"/>
      <c r="G16" s="1"/>
      <c r="H16" s="1"/>
      <c r="I16" s="1"/>
      <c r="J16" s="1"/>
      <c r="K16" s="1"/>
      <c r="L16" s="1" t="s">
        <v>104</v>
      </c>
      <c r="M16" s="12" t="s">
        <v>100</v>
      </c>
    </row>
    <row r="17" spans="1:13" x14ac:dyDescent="0.25">
      <c r="A17" s="10"/>
      <c r="B17" s="81" t="s">
        <v>104</v>
      </c>
      <c r="C17" s="29" t="e">
        <f ca="1">VLOOKUP($B17,INDIRECT($A17),COLUMN('resulta '!C12),FALSE)</f>
        <v>#REF!</v>
      </c>
      <c r="D17" s="29" t="e">
        <f ca="1">VLOOKUP($B17,INDIRECT($A17),COLUMN('resulta '!D12),FALSE)</f>
        <v>#REF!</v>
      </c>
      <c r="E17" s="81"/>
      <c r="F17" s="1"/>
      <c r="G17" s="10" t="s">
        <v>7</v>
      </c>
      <c r="H17" s="83"/>
      <c r="I17" s="88"/>
      <c r="J17" s="84"/>
      <c r="K17" s="1"/>
      <c r="L17" s="1" t="s">
        <v>104</v>
      </c>
      <c r="M17" s="12" t="s">
        <v>101</v>
      </c>
    </row>
    <row r="18" spans="1:13" x14ac:dyDescent="0.25">
      <c r="A18" s="10"/>
      <c r="B18" s="81" t="s">
        <v>104</v>
      </c>
      <c r="C18" s="29" t="e">
        <f ca="1">VLOOKUP($B18,INDIRECT($A18),COLUMN('resulta '!C13),FALSE)</f>
        <v>#REF!</v>
      </c>
      <c r="D18" s="29" t="e">
        <f ca="1">VLOOKUP($B18,INDIRECT($A18),COLUMN('resulta '!D13),FALSE)</f>
        <v>#REF!</v>
      </c>
      <c r="E18" s="81"/>
      <c r="F18" s="1"/>
      <c r="G18" s="10" t="s">
        <v>8</v>
      </c>
      <c r="H18" s="13"/>
      <c r="I18" s="67"/>
      <c r="J18" s="67"/>
      <c r="K18" s="1"/>
      <c r="L18" s="1" t="s">
        <v>104</v>
      </c>
      <c r="M18" s="12" t="s">
        <v>102</v>
      </c>
    </row>
    <row r="19" spans="1:13" x14ac:dyDescent="0.25">
      <c r="A19" s="10"/>
      <c r="B19" s="81" t="s">
        <v>104</v>
      </c>
      <c r="C19" s="29" t="e">
        <f ca="1">VLOOKUP($B19,INDIRECT($A19),COLUMN('resulta '!C14),FALSE)</f>
        <v>#REF!</v>
      </c>
      <c r="D19" s="29" t="e">
        <f ca="1">VLOOKUP($B19,INDIRECT($A19),COLUMN('resulta '!D14),FALSE)</f>
        <v>#REF!</v>
      </c>
      <c r="E19" s="81"/>
      <c r="F19" s="1"/>
      <c r="G19" s="10" t="s">
        <v>10</v>
      </c>
      <c r="H19" s="22"/>
      <c r="I19" s="22"/>
      <c r="J19" s="13"/>
      <c r="K19" s="1"/>
      <c r="L19" s="1" t="s">
        <v>104</v>
      </c>
      <c r="M19" s="12" t="s">
        <v>103</v>
      </c>
    </row>
    <row r="20" spans="1:13" x14ac:dyDescent="0.25">
      <c r="A20" s="10"/>
      <c r="B20" s="81" t="s">
        <v>104</v>
      </c>
      <c r="C20" s="29" t="e">
        <f ca="1">VLOOKUP($B20,INDIRECT($A20),COLUMN('resulta '!C15),FALSE)</f>
        <v>#REF!</v>
      </c>
      <c r="D20" s="29" t="e">
        <f ca="1">VLOOKUP($B20,INDIRECT($A20),COLUMN('resulta '!D15),FALSE)</f>
        <v>#REF!</v>
      </c>
      <c r="E20" s="81"/>
      <c r="F20" s="1"/>
      <c r="G20" s="10" t="s">
        <v>9</v>
      </c>
      <c r="H20" s="67"/>
      <c r="I20" s="67"/>
      <c r="J20" s="13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0" t="s">
        <v>10</v>
      </c>
      <c r="H21" s="22"/>
      <c r="I21" s="22"/>
      <c r="J21" s="13"/>
      <c r="K21" s="1"/>
      <c r="L21" s="1"/>
      <c r="M21" s="1"/>
    </row>
    <row r="22" spans="1:13" x14ac:dyDescent="0.25">
      <c r="A22" s="87" t="s">
        <v>9</v>
      </c>
      <c r="B22" s="87"/>
      <c r="C22" s="87"/>
      <c r="D22" s="87"/>
      <c r="E22" s="87"/>
      <c r="F22" s="1"/>
      <c r="G22" s="10" t="s">
        <v>11</v>
      </c>
      <c r="H22" s="13"/>
      <c r="I22" s="13"/>
      <c r="J22" s="13"/>
      <c r="K22" s="1"/>
      <c r="L22" s="1"/>
      <c r="M22" s="1"/>
    </row>
    <row r="23" spans="1:13" x14ac:dyDescent="0.25">
      <c r="A23" s="10" t="s">
        <v>132</v>
      </c>
      <c r="B23" s="81"/>
      <c r="C23" s="29" t="e">
        <f ca="1">VLOOKUP($E23,INDIRECT($A23),COLUMN('resulta '!D3),FALSE)</f>
        <v>#N/A</v>
      </c>
      <c r="D23" s="29" t="e">
        <f ca="1">VLOOKUP($E23,INDIRECT($A23),COLUMN('resulta '!C3),FALSE)</f>
        <v>#N/A</v>
      </c>
      <c r="E23" s="81" t="s">
        <v>104</v>
      </c>
      <c r="F23" s="1"/>
      <c r="G23" s="10" t="s">
        <v>10</v>
      </c>
      <c r="H23" s="22"/>
      <c r="I23" s="22"/>
      <c r="J23" s="13"/>
      <c r="K23" s="1"/>
      <c r="L23" s="1"/>
      <c r="M23" s="1"/>
    </row>
    <row r="24" spans="1:13" x14ac:dyDescent="0.25">
      <c r="A24" s="10"/>
      <c r="B24" s="81"/>
      <c r="C24" s="29" t="e">
        <f ca="1">VLOOKUP($E24,INDIRECT($A24),COLUMN('resulta '!D4),FALSE)</f>
        <v>#REF!</v>
      </c>
      <c r="D24" s="29" t="e">
        <f ca="1">VLOOKUP($E24,INDIRECT($A24),COLUMN('resulta '!C4),FALSE)</f>
        <v>#REF!</v>
      </c>
      <c r="E24" s="81" t="s">
        <v>104</v>
      </c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0"/>
      <c r="B25" s="81"/>
      <c r="C25" s="29" t="e">
        <f ca="1">VLOOKUP($E25,INDIRECT($A25),COLUMN('resulta '!D5),FALSE)</f>
        <v>#REF!</v>
      </c>
      <c r="D25" s="29" t="e">
        <f ca="1">VLOOKUP($E25,INDIRECT($A25),COLUMN('resulta '!C5),FALSE)</f>
        <v>#REF!</v>
      </c>
      <c r="E25" s="81" t="s">
        <v>104</v>
      </c>
      <c r="F25" s="1"/>
      <c r="G25" s="10" t="s">
        <v>7</v>
      </c>
      <c r="H25" s="65"/>
      <c r="I25" s="68"/>
      <c r="J25" s="66"/>
      <c r="K25" s="1"/>
      <c r="L25" s="1"/>
      <c r="M25" s="1"/>
    </row>
    <row r="26" spans="1:13" x14ac:dyDescent="0.25">
      <c r="A26" s="10"/>
      <c r="B26" s="81"/>
      <c r="C26" s="29" t="e">
        <f ca="1">VLOOKUP($E26,INDIRECT($A26),COLUMN('resulta '!D6),FALSE)</f>
        <v>#REF!</v>
      </c>
      <c r="D26" s="29" t="e">
        <f ca="1">VLOOKUP($E26,INDIRECT($A26),COLUMN('resulta '!C6),FALSE)</f>
        <v>#REF!</v>
      </c>
      <c r="E26" s="81" t="s">
        <v>104</v>
      </c>
      <c r="F26" s="1"/>
      <c r="G26" s="10" t="s">
        <v>8</v>
      </c>
      <c r="H26" s="13"/>
      <c r="I26" s="67"/>
      <c r="J26" s="67"/>
      <c r="K26" s="1"/>
      <c r="L26" s="1"/>
      <c r="M26" s="1"/>
    </row>
    <row r="27" spans="1:13" x14ac:dyDescent="0.25">
      <c r="A27" s="10"/>
      <c r="B27" s="81"/>
      <c r="C27" s="29" t="e">
        <f ca="1">VLOOKUP($E27,INDIRECT($A27),COLUMN('resulta '!D7),FALSE)</f>
        <v>#REF!</v>
      </c>
      <c r="D27" s="29" t="e">
        <f ca="1">VLOOKUP($E27,INDIRECT($A27),COLUMN('resulta '!C7),FALSE)</f>
        <v>#REF!</v>
      </c>
      <c r="E27" s="81" t="s">
        <v>104</v>
      </c>
      <c r="F27" s="1"/>
      <c r="G27" s="10" t="s">
        <v>10</v>
      </c>
      <c r="H27" s="22"/>
      <c r="I27" s="22"/>
      <c r="J27" s="13"/>
      <c r="K27" s="1"/>
      <c r="L27" s="1"/>
      <c r="M27" s="1"/>
    </row>
    <row r="28" spans="1:13" x14ac:dyDescent="0.25">
      <c r="A28" s="10"/>
      <c r="B28" s="81"/>
      <c r="C28" s="29" t="e">
        <f ca="1">VLOOKUP($E28,INDIRECT($A28),COLUMN('resulta '!D8),FALSE)</f>
        <v>#REF!</v>
      </c>
      <c r="D28" s="29" t="e">
        <f ca="1">VLOOKUP($E28,INDIRECT($A28),COLUMN('resulta '!C8),FALSE)</f>
        <v>#REF!</v>
      </c>
      <c r="E28" s="81" t="s">
        <v>104</v>
      </c>
      <c r="F28" s="1"/>
      <c r="G28" s="10" t="s">
        <v>9</v>
      </c>
      <c r="H28" s="67"/>
      <c r="I28" s="67"/>
      <c r="J28" s="13"/>
      <c r="K28" s="1"/>
      <c r="L28" s="1"/>
      <c r="M28" s="1"/>
    </row>
    <row r="29" spans="1:13" x14ac:dyDescent="0.25">
      <c r="A29" s="10"/>
      <c r="B29" s="81"/>
      <c r="C29" s="29" t="e">
        <f ca="1">VLOOKUP($E29,INDIRECT($A29),COLUMN('resulta '!D9),FALSE)</f>
        <v>#REF!</v>
      </c>
      <c r="D29" s="29" t="e">
        <f ca="1">VLOOKUP($E29,INDIRECT($A29),COLUMN('resulta '!C9),FALSE)</f>
        <v>#REF!</v>
      </c>
      <c r="E29" s="81" t="s">
        <v>104</v>
      </c>
      <c r="F29" s="1"/>
      <c r="G29" s="10" t="s">
        <v>10</v>
      </c>
      <c r="H29" s="22"/>
      <c r="I29" s="22"/>
      <c r="J29" s="13"/>
      <c r="K29" s="1"/>
      <c r="L29" s="1"/>
      <c r="M29" s="1"/>
    </row>
    <row r="30" spans="1:13" x14ac:dyDescent="0.25">
      <c r="A30" s="10"/>
      <c r="B30" s="81"/>
      <c r="C30" s="29" t="e">
        <f ca="1">VLOOKUP($E30,INDIRECT($A30),COLUMN('resulta '!D10),FALSE)</f>
        <v>#REF!</v>
      </c>
      <c r="D30" s="29" t="e">
        <f ca="1">VLOOKUP($E30,INDIRECT($A30),COLUMN('resulta '!C10),FALSE)</f>
        <v>#REF!</v>
      </c>
      <c r="E30" s="81" t="s">
        <v>104</v>
      </c>
      <c r="F30" s="1"/>
      <c r="G30" s="10" t="s">
        <v>11</v>
      </c>
      <c r="H30" s="13"/>
      <c r="I30" s="13"/>
      <c r="J30" s="13"/>
      <c r="K30" s="1"/>
      <c r="L30" s="1"/>
      <c r="M30" s="1"/>
    </row>
    <row r="31" spans="1:13" x14ac:dyDescent="0.25">
      <c r="A31" s="10"/>
      <c r="B31" s="81"/>
      <c r="C31" s="29" t="e">
        <f ca="1">VLOOKUP($E31,INDIRECT($A31),COLUMN('resulta '!D11),FALSE)</f>
        <v>#REF!</v>
      </c>
      <c r="D31" s="29" t="e">
        <f ca="1">VLOOKUP($E31,INDIRECT($A31),COLUMN('resulta '!C11),FALSE)</f>
        <v>#REF!</v>
      </c>
      <c r="E31" s="81" t="s">
        <v>104</v>
      </c>
      <c r="F31" s="1"/>
      <c r="G31" s="10" t="s">
        <v>10</v>
      </c>
      <c r="H31" s="22"/>
      <c r="I31" s="22"/>
      <c r="J31" s="13"/>
      <c r="K31" s="1"/>
      <c r="L31" s="1"/>
      <c r="M31" s="1"/>
    </row>
    <row r="32" spans="1:13" x14ac:dyDescent="0.25">
      <c r="A32" s="10"/>
      <c r="B32" s="81"/>
      <c r="C32" s="29" t="e">
        <f ca="1">VLOOKUP($E32,INDIRECT($A32),COLUMN('resulta '!D12),FALSE)</f>
        <v>#REF!</v>
      </c>
      <c r="D32" s="29" t="e">
        <f ca="1">VLOOKUP($E32,INDIRECT($A32),COLUMN('resulta '!C12),FALSE)</f>
        <v>#REF!</v>
      </c>
      <c r="E32" s="81" t="s">
        <v>104</v>
      </c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0"/>
      <c r="B33" s="81"/>
      <c r="C33" s="29" t="e">
        <f ca="1">VLOOKUP($E33,INDIRECT($A33),COLUMN('resulta '!D13),FALSE)</f>
        <v>#REF!</v>
      </c>
      <c r="D33" s="29" t="e">
        <f ca="1">VLOOKUP($E33,INDIRECT($A33),COLUMN('resulta '!C13),FALSE)</f>
        <v>#REF!</v>
      </c>
      <c r="E33" s="81" t="s">
        <v>104</v>
      </c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0"/>
      <c r="B34" s="81"/>
      <c r="C34" s="29" t="e">
        <f ca="1">VLOOKUP($E34,INDIRECT($A34),COLUMN('resulta '!D14),FALSE)</f>
        <v>#REF!</v>
      </c>
      <c r="D34" s="29" t="e">
        <f ca="1">VLOOKUP($E34,INDIRECT($A34),COLUMN('resulta '!C14),FALSE)</f>
        <v>#REF!</v>
      </c>
      <c r="E34" s="81" t="s">
        <v>104</v>
      </c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0"/>
      <c r="B35" s="81"/>
      <c r="C35" s="29" t="e">
        <f ca="1">VLOOKUP($E35,INDIRECT($A35),COLUMN('resulta '!D15),FALSE)</f>
        <v>#REF!</v>
      </c>
      <c r="D35" s="29" t="e">
        <f ca="1">VLOOKUP($E35,INDIRECT($A35),COLUMN('resulta '!C15),FALSE)</f>
        <v>#REF!</v>
      </c>
      <c r="E35" s="81" t="s">
        <v>104</v>
      </c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83" t="s">
        <v>19</v>
      </c>
      <c r="B37" s="84"/>
      <c r="C37" s="31" t="s">
        <v>20</v>
      </c>
      <c r="D37" s="31" t="s">
        <v>21</v>
      </c>
      <c r="E37" s="31" t="s">
        <v>22</v>
      </c>
      <c r="F37" s="31" t="s">
        <v>23</v>
      </c>
      <c r="G37" s="31" t="s">
        <v>24</v>
      </c>
      <c r="H37" s="31" t="s">
        <v>25</v>
      </c>
      <c r="I37" s="31" t="s">
        <v>26</v>
      </c>
      <c r="J37" s="31" t="s">
        <v>24</v>
      </c>
      <c r="K37" s="31" t="s">
        <v>12</v>
      </c>
      <c r="L37" s="31" t="s">
        <v>24</v>
      </c>
    </row>
    <row r="38" spans="1:13" x14ac:dyDescent="0.25">
      <c r="A38" s="2" t="s">
        <v>38</v>
      </c>
      <c r="B38" s="67" t="s">
        <v>17</v>
      </c>
      <c r="C38" s="67">
        <v>13</v>
      </c>
      <c r="D38" s="67">
        <v>6</v>
      </c>
      <c r="E38" s="67">
        <v>6</v>
      </c>
      <c r="F38" s="23">
        <f t="shared" ref="F38:F50" si="3">(D38+E38)/C38</f>
        <v>0.92307692307692313</v>
      </c>
      <c r="G38" s="67">
        <v>0</v>
      </c>
      <c r="H38" s="67">
        <v>1</v>
      </c>
      <c r="I38" s="23">
        <f t="shared" ref="I38:I50" si="4">(G38+H38)/C38</f>
        <v>7.6923076923076927E-2</v>
      </c>
      <c r="J38" s="67"/>
      <c r="K38" s="25">
        <f t="shared" ref="K38:K50" si="5">100%-(F38+I38)</f>
        <v>0</v>
      </c>
      <c r="L38" s="26">
        <f t="shared" ref="L38:L50" si="6">SUM(F38+I38+K38)</f>
        <v>1</v>
      </c>
    </row>
    <row r="39" spans="1:13" x14ac:dyDescent="0.25">
      <c r="A39" s="2" t="s">
        <v>38</v>
      </c>
      <c r="B39" s="2" t="s">
        <v>27</v>
      </c>
      <c r="C39" s="67">
        <v>18</v>
      </c>
      <c r="D39" s="67">
        <v>9</v>
      </c>
      <c r="E39" s="67">
        <v>3</v>
      </c>
      <c r="F39" s="23">
        <f t="shared" si="3"/>
        <v>0.66666666666666663</v>
      </c>
      <c r="G39" s="67">
        <v>0</v>
      </c>
      <c r="H39" s="67">
        <v>6</v>
      </c>
      <c r="I39" s="23">
        <f t="shared" si="4"/>
        <v>0.33333333333333331</v>
      </c>
      <c r="J39" s="67"/>
      <c r="K39" s="25">
        <f t="shared" si="5"/>
        <v>0</v>
      </c>
      <c r="L39" s="26">
        <f t="shared" si="6"/>
        <v>1</v>
      </c>
    </row>
    <row r="40" spans="1:13" x14ac:dyDescent="0.25">
      <c r="A40" s="2" t="s">
        <v>38</v>
      </c>
      <c r="B40" s="67" t="s">
        <v>28</v>
      </c>
      <c r="C40" s="67">
        <v>18</v>
      </c>
      <c r="D40" s="67">
        <v>8</v>
      </c>
      <c r="E40" s="67">
        <v>4</v>
      </c>
      <c r="F40" s="23">
        <f t="shared" si="3"/>
        <v>0.66666666666666663</v>
      </c>
      <c r="G40" s="67">
        <v>0</v>
      </c>
      <c r="H40" s="67">
        <v>5</v>
      </c>
      <c r="I40" s="23">
        <f t="shared" si="4"/>
        <v>0.27777777777777779</v>
      </c>
      <c r="J40" s="67">
        <v>1</v>
      </c>
      <c r="K40" s="25">
        <f t="shared" si="5"/>
        <v>5.555555555555558E-2</v>
      </c>
      <c r="L40" s="26">
        <f t="shared" si="6"/>
        <v>1</v>
      </c>
    </row>
    <row r="41" spans="1:13" x14ac:dyDescent="0.25">
      <c r="A41" s="2" t="s">
        <v>38</v>
      </c>
      <c r="B41" s="2" t="s">
        <v>29</v>
      </c>
      <c r="C41" s="67">
        <v>19</v>
      </c>
      <c r="D41" s="67">
        <v>9</v>
      </c>
      <c r="E41" s="67">
        <v>2</v>
      </c>
      <c r="F41" s="23">
        <f t="shared" si="3"/>
        <v>0.57894736842105265</v>
      </c>
      <c r="G41" s="67">
        <v>0</v>
      </c>
      <c r="H41" s="67">
        <v>5</v>
      </c>
      <c r="I41" s="23">
        <f t="shared" si="4"/>
        <v>0.26315789473684209</v>
      </c>
      <c r="J41" s="67">
        <v>3</v>
      </c>
      <c r="K41" s="25">
        <f t="shared" si="5"/>
        <v>0.15789473684210531</v>
      </c>
      <c r="L41" s="26">
        <f t="shared" si="6"/>
        <v>1</v>
      </c>
    </row>
    <row r="42" spans="1:13" x14ac:dyDescent="0.25">
      <c r="A42" s="2" t="s">
        <v>38</v>
      </c>
      <c r="B42" s="67" t="s">
        <v>55</v>
      </c>
      <c r="C42" s="67">
        <v>26</v>
      </c>
      <c r="D42" s="67">
        <v>12</v>
      </c>
      <c r="E42" s="67">
        <v>4</v>
      </c>
      <c r="F42" s="23">
        <f t="shared" si="3"/>
        <v>0.61538461538461542</v>
      </c>
      <c r="G42" s="67">
        <v>3</v>
      </c>
      <c r="H42" s="67">
        <v>7</v>
      </c>
      <c r="I42" s="23">
        <f t="shared" si="4"/>
        <v>0.38461538461538464</v>
      </c>
      <c r="J42" s="67"/>
      <c r="K42" s="25">
        <f t="shared" si="5"/>
        <v>0</v>
      </c>
      <c r="L42" s="26">
        <f t="shared" si="6"/>
        <v>1</v>
      </c>
    </row>
    <row r="43" spans="1:13" x14ac:dyDescent="0.25">
      <c r="A43" s="2" t="s">
        <v>38</v>
      </c>
      <c r="B43" s="67" t="s">
        <v>31</v>
      </c>
      <c r="C43" s="67">
        <v>27</v>
      </c>
      <c r="D43" s="67">
        <v>12</v>
      </c>
      <c r="E43" s="67">
        <v>0</v>
      </c>
      <c r="F43" s="23">
        <f t="shared" si="3"/>
        <v>0.44444444444444442</v>
      </c>
      <c r="G43" s="67">
        <v>3</v>
      </c>
      <c r="H43" s="67">
        <v>11</v>
      </c>
      <c r="I43" s="23">
        <f t="shared" si="4"/>
        <v>0.51851851851851849</v>
      </c>
      <c r="J43" s="67">
        <v>1</v>
      </c>
      <c r="K43" s="25">
        <f t="shared" si="5"/>
        <v>3.703703703703709E-2</v>
      </c>
      <c r="L43" s="26">
        <f t="shared" si="6"/>
        <v>1</v>
      </c>
    </row>
    <row r="44" spans="1:13" x14ac:dyDescent="0.25">
      <c r="A44" s="2" t="s">
        <v>38</v>
      </c>
      <c r="B44" s="67" t="s">
        <v>32</v>
      </c>
      <c r="C44" s="67">
        <v>14</v>
      </c>
      <c r="D44" s="67">
        <v>6</v>
      </c>
      <c r="E44" s="67">
        <v>2</v>
      </c>
      <c r="F44" s="23">
        <f t="shared" si="3"/>
        <v>0.5714285714285714</v>
      </c>
      <c r="G44" s="67">
        <v>1</v>
      </c>
      <c r="H44" s="67">
        <v>5</v>
      </c>
      <c r="I44" s="23">
        <f t="shared" si="4"/>
        <v>0.42857142857142855</v>
      </c>
      <c r="J44" s="67"/>
      <c r="K44" s="25">
        <f t="shared" si="5"/>
        <v>0</v>
      </c>
      <c r="L44" s="26">
        <f t="shared" si="6"/>
        <v>1</v>
      </c>
    </row>
    <row r="45" spans="1:13" x14ac:dyDescent="0.25">
      <c r="A45" s="2" t="s">
        <v>38</v>
      </c>
      <c r="B45" s="67" t="s">
        <v>33</v>
      </c>
      <c r="C45" s="67">
        <v>11</v>
      </c>
      <c r="D45" s="67">
        <v>4</v>
      </c>
      <c r="E45" s="67">
        <v>3</v>
      </c>
      <c r="F45" s="23">
        <f t="shared" si="3"/>
        <v>0.63636363636363635</v>
      </c>
      <c r="G45" s="67">
        <v>1</v>
      </c>
      <c r="H45" s="67">
        <v>2</v>
      </c>
      <c r="I45" s="23">
        <f t="shared" si="4"/>
        <v>0.27272727272727271</v>
      </c>
      <c r="J45" s="67">
        <v>1</v>
      </c>
      <c r="K45" s="25">
        <f t="shared" si="5"/>
        <v>9.0909090909090939E-2</v>
      </c>
      <c r="L45" s="26">
        <f t="shared" si="6"/>
        <v>1</v>
      </c>
    </row>
    <row r="46" spans="1:13" x14ac:dyDescent="0.25">
      <c r="A46" s="2" t="s">
        <v>38</v>
      </c>
      <c r="B46" s="67" t="s">
        <v>34</v>
      </c>
      <c r="C46" s="67">
        <v>25</v>
      </c>
      <c r="D46" s="67">
        <v>11</v>
      </c>
      <c r="E46" s="67">
        <v>3</v>
      </c>
      <c r="F46" s="23">
        <f>(D46+E46)/C46</f>
        <v>0.56000000000000005</v>
      </c>
      <c r="G46" s="67">
        <v>2</v>
      </c>
      <c r="H46" s="67">
        <v>9</v>
      </c>
      <c r="I46" s="23">
        <f>(G46+H46)/C46</f>
        <v>0.44</v>
      </c>
      <c r="J46" s="67"/>
      <c r="K46" s="25">
        <f t="shared" si="5"/>
        <v>0</v>
      </c>
      <c r="L46" s="26">
        <f t="shared" si="6"/>
        <v>1</v>
      </c>
    </row>
    <row r="47" spans="1:13" x14ac:dyDescent="0.25">
      <c r="A47" s="2" t="s">
        <v>38</v>
      </c>
      <c r="B47" s="67" t="s">
        <v>35</v>
      </c>
      <c r="C47" s="67">
        <v>23</v>
      </c>
      <c r="D47" s="67">
        <v>10</v>
      </c>
      <c r="E47" s="67">
        <v>7</v>
      </c>
      <c r="F47" s="23">
        <f>(D47+E47)/C47</f>
        <v>0.73913043478260865</v>
      </c>
      <c r="G47" s="67">
        <v>0</v>
      </c>
      <c r="H47" s="67">
        <v>4</v>
      </c>
      <c r="I47" s="23">
        <f>(G47+H47)/C47</f>
        <v>0.17391304347826086</v>
      </c>
      <c r="J47" s="67">
        <v>2</v>
      </c>
      <c r="K47" s="25">
        <f t="shared" si="5"/>
        <v>8.6956521739130488E-2</v>
      </c>
      <c r="L47" s="26">
        <f t="shared" si="6"/>
        <v>1</v>
      </c>
    </row>
    <row r="48" spans="1:13" x14ac:dyDescent="0.25">
      <c r="A48" s="2" t="s">
        <v>38</v>
      </c>
      <c r="B48" s="67" t="s">
        <v>36</v>
      </c>
      <c r="C48" s="67">
        <v>9</v>
      </c>
      <c r="D48" s="67">
        <v>4</v>
      </c>
      <c r="E48" s="67">
        <v>2</v>
      </c>
      <c r="F48" s="23">
        <f t="shared" si="3"/>
        <v>0.66666666666666663</v>
      </c>
      <c r="G48" s="67">
        <v>1</v>
      </c>
      <c r="H48" s="67">
        <v>2</v>
      </c>
      <c r="I48" s="23">
        <f t="shared" si="4"/>
        <v>0.33333333333333331</v>
      </c>
      <c r="J48" s="67"/>
      <c r="K48" s="25">
        <f t="shared" si="5"/>
        <v>0</v>
      </c>
      <c r="L48" s="26">
        <f t="shared" si="6"/>
        <v>1</v>
      </c>
    </row>
    <row r="49" spans="1:12" x14ac:dyDescent="0.25">
      <c r="A49" s="2" t="s">
        <v>38</v>
      </c>
      <c r="B49" s="67" t="s">
        <v>37</v>
      </c>
      <c r="C49" s="67">
        <v>25</v>
      </c>
      <c r="D49" s="67">
        <v>11</v>
      </c>
      <c r="E49" s="67">
        <v>3</v>
      </c>
      <c r="F49" s="23">
        <f t="shared" si="3"/>
        <v>0.56000000000000005</v>
      </c>
      <c r="G49" s="67">
        <v>2</v>
      </c>
      <c r="H49" s="67">
        <v>9</v>
      </c>
      <c r="I49" s="23">
        <f t="shared" si="4"/>
        <v>0.44</v>
      </c>
      <c r="J49" s="67"/>
      <c r="K49" s="25">
        <f t="shared" si="5"/>
        <v>0</v>
      </c>
      <c r="L49" s="26">
        <f t="shared" si="6"/>
        <v>1</v>
      </c>
    </row>
    <row r="50" spans="1:12" x14ac:dyDescent="0.25">
      <c r="A50" s="2" t="s">
        <v>38</v>
      </c>
      <c r="B50" s="67" t="s">
        <v>18</v>
      </c>
      <c r="C50" s="67">
        <v>25</v>
      </c>
      <c r="D50" s="67">
        <v>10</v>
      </c>
      <c r="E50" s="67">
        <v>2</v>
      </c>
      <c r="F50" s="23">
        <f t="shared" si="3"/>
        <v>0.48</v>
      </c>
      <c r="G50" s="67">
        <v>2</v>
      </c>
      <c r="H50" s="67">
        <v>10</v>
      </c>
      <c r="I50" s="23">
        <f t="shared" si="4"/>
        <v>0.48</v>
      </c>
      <c r="J50" s="67">
        <v>1</v>
      </c>
      <c r="K50" s="25">
        <f t="shared" si="5"/>
        <v>4.0000000000000036E-2</v>
      </c>
      <c r="L50" s="26">
        <f t="shared" si="6"/>
        <v>1</v>
      </c>
    </row>
  </sheetData>
  <mergeCells count="9">
    <mergeCell ref="L1:M1"/>
    <mergeCell ref="H17:J17"/>
    <mergeCell ref="A37:B37"/>
    <mergeCell ref="A1:A2"/>
    <mergeCell ref="B1:E1"/>
    <mergeCell ref="A7:E7"/>
    <mergeCell ref="A22:E22"/>
    <mergeCell ref="H9:J9"/>
    <mergeCell ref="H1:J1"/>
  </mergeCells>
  <dataValidations count="1">
    <dataValidation type="list" allowBlank="1" showInputMessage="1" showErrorMessage="1" sqref="M3 E8:E20 B23:B35">
      <formula1>$M$7:$M$19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Feuil1!$A$1:$A$26</xm:f>
          </x14:formula1>
          <xm:sqref>A8:A20 A23:A35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zoomScale="85" zoomScaleNormal="85" workbookViewId="0">
      <selection activeCell="E3" sqref="E3"/>
    </sheetView>
  </sheetViews>
  <sheetFormatPr baseColWidth="10" defaultRowHeight="15" x14ac:dyDescent="0.25"/>
  <cols>
    <col min="1" max="1" width="4.140625" style="70" bestFit="1" customWidth="1"/>
    <col min="2" max="2" width="13.7109375" customWidth="1"/>
    <col min="5" max="5" width="13.28515625" customWidth="1"/>
    <col min="6" max="6" width="4.140625" style="70" bestFit="1" customWidth="1"/>
    <col min="7" max="7" width="4.140625" style="70" customWidth="1"/>
    <col min="8" max="8" width="13.42578125" customWidth="1"/>
    <col min="11" max="11" width="12.85546875" customWidth="1"/>
    <col min="13" max="13" width="4.140625" bestFit="1" customWidth="1"/>
    <col min="14" max="14" width="12.140625" bestFit="1" customWidth="1"/>
  </cols>
  <sheetData>
    <row r="1" spans="1:15" x14ac:dyDescent="0.25">
      <c r="A1" s="100" t="s">
        <v>105</v>
      </c>
      <c r="B1" s="100"/>
      <c r="C1" s="100"/>
      <c r="D1" s="100"/>
      <c r="E1" s="100"/>
      <c r="F1" s="100"/>
      <c r="H1" s="96" t="s">
        <v>117</v>
      </c>
      <c r="I1" s="96"/>
      <c r="J1" s="96"/>
      <c r="K1" s="96"/>
      <c r="M1" s="97" t="str">
        <f>RIGHT($A$1,0)&amp;1</f>
        <v>1</v>
      </c>
      <c r="N1" s="64" t="s">
        <v>92</v>
      </c>
    </row>
    <row r="2" spans="1:15" x14ac:dyDescent="0.25">
      <c r="B2" s="36" t="s">
        <v>59</v>
      </c>
      <c r="C2" s="36" t="s">
        <v>60</v>
      </c>
      <c r="D2" s="36" t="s">
        <v>60</v>
      </c>
      <c r="E2" s="36" t="s">
        <v>61</v>
      </c>
      <c r="H2" s="39" t="s">
        <v>59</v>
      </c>
      <c r="I2" s="39" t="s">
        <v>60</v>
      </c>
      <c r="J2" s="39" t="s">
        <v>60</v>
      </c>
      <c r="K2" s="39" t="s">
        <v>61</v>
      </c>
      <c r="M2" s="97" t="str">
        <f>RIGHT($A$1,0)&amp;2</f>
        <v>2</v>
      </c>
      <c r="N2" s="33" t="s">
        <v>93</v>
      </c>
      <c r="O2" s="1"/>
    </row>
    <row r="3" spans="1:15" x14ac:dyDescent="0.25">
      <c r="A3" s="70" t="s">
        <v>160</v>
      </c>
      <c r="B3" s="28" t="str">
        <f>IFERROR(INDEX(N:N,MATCH(A3,M:M,0)),"")</f>
        <v>La Rochelle</v>
      </c>
      <c r="C3" s="29"/>
      <c r="D3" s="29"/>
      <c r="E3" s="28" t="str">
        <f>IFERROR(INDEX(N:N,MATCH(F3,M:M,0)),"")</f>
        <v>Toulon</v>
      </c>
      <c r="F3" s="70" t="s">
        <v>162</v>
      </c>
      <c r="H3" s="19"/>
      <c r="I3" s="20"/>
      <c r="J3" s="21"/>
      <c r="K3" s="19"/>
      <c r="M3" s="97" t="str">
        <f>RIGHT($A$1,0)&amp;3</f>
        <v>3</v>
      </c>
      <c r="N3" s="12" t="s">
        <v>94</v>
      </c>
      <c r="O3" s="1"/>
    </row>
    <row r="4" spans="1:15" x14ac:dyDescent="0.25">
      <c r="A4" s="70" t="s">
        <v>161</v>
      </c>
      <c r="B4" s="28" t="str">
        <f t="shared" ref="B4:B9" si="0">IFERROR(INDEX(N:N,MATCH(A4,M:M,0)),"")</f>
        <v>Agen</v>
      </c>
      <c r="C4" s="29"/>
      <c r="D4" s="29"/>
      <c r="E4" s="28" t="str">
        <f t="shared" ref="E4:E9" si="1">IFERROR(INDEX(N:N,MATCH(F4,M:M,0)),"")</f>
        <v>Castres</v>
      </c>
      <c r="F4" s="70" t="s">
        <v>170</v>
      </c>
      <c r="H4" s="19"/>
      <c r="I4" s="21"/>
      <c r="J4" s="21"/>
      <c r="K4" s="19"/>
      <c r="M4" s="97" t="str">
        <f>RIGHT($A$1,0)&amp;4</f>
        <v>4</v>
      </c>
      <c r="N4" s="12" t="s">
        <v>91</v>
      </c>
      <c r="O4" s="1"/>
    </row>
    <row r="5" spans="1:15" x14ac:dyDescent="0.25">
      <c r="A5" s="70" t="s">
        <v>164</v>
      </c>
      <c r="B5" s="28" t="str">
        <f t="shared" si="0"/>
        <v>Brive</v>
      </c>
      <c r="C5" s="29"/>
      <c r="D5" s="29"/>
      <c r="E5" s="28" t="str">
        <f t="shared" si="1"/>
        <v>Bayonne</v>
      </c>
      <c r="F5" s="70" t="s">
        <v>159</v>
      </c>
      <c r="H5" s="19"/>
      <c r="I5" s="20"/>
      <c r="J5" s="21"/>
      <c r="K5" s="19"/>
      <c r="M5" s="97" t="str">
        <f>RIGHT($A$1,0)&amp;5</f>
        <v>5</v>
      </c>
      <c r="N5" s="12" t="s">
        <v>95</v>
      </c>
      <c r="O5" s="1"/>
    </row>
    <row r="6" spans="1:15" x14ac:dyDescent="0.25">
      <c r="A6" s="98" t="s">
        <v>165</v>
      </c>
      <c r="B6" s="28" t="str">
        <f t="shared" si="0"/>
        <v>Lyon</v>
      </c>
      <c r="C6" s="29"/>
      <c r="D6" s="29"/>
      <c r="E6" s="28" t="str">
        <f t="shared" si="1"/>
        <v>Racing 92</v>
      </c>
      <c r="F6" s="70" t="s">
        <v>171</v>
      </c>
      <c r="H6" s="19"/>
      <c r="I6" s="20"/>
      <c r="J6" s="21"/>
      <c r="K6" s="19"/>
      <c r="M6" s="97" t="str">
        <f>RIGHT($A$1,0)&amp;6</f>
        <v>6</v>
      </c>
      <c r="N6" s="12" t="s">
        <v>96</v>
      </c>
      <c r="O6" s="1"/>
    </row>
    <row r="7" spans="1:15" x14ac:dyDescent="0.25">
      <c r="A7" s="98" t="s">
        <v>166</v>
      </c>
      <c r="B7" s="28" t="str">
        <f t="shared" si="0"/>
        <v>Montpellier</v>
      </c>
      <c r="C7" s="29"/>
      <c r="D7" s="29"/>
      <c r="E7" s="28" t="str">
        <f t="shared" si="1"/>
        <v>Pau</v>
      </c>
      <c r="F7" s="70" t="s">
        <v>167</v>
      </c>
      <c r="H7" s="19"/>
      <c r="I7" s="20"/>
      <c r="J7" s="21"/>
      <c r="K7" s="19"/>
      <c r="M7" s="97" t="str">
        <f>RIGHT($A$1,0)&amp;7</f>
        <v>7</v>
      </c>
      <c r="N7" s="12" t="s">
        <v>97</v>
      </c>
      <c r="O7" s="1"/>
    </row>
    <row r="8" spans="1:15" x14ac:dyDescent="0.25">
      <c r="A8" s="98" t="s">
        <v>168</v>
      </c>
      <c r="B8" s="28" t="str">
        <f t="shared" si="0"/>
        <v>Paris</v>
      </c>
      <c r="C8" s="29"/>
      <c r="D8" s="29"/>
      <c r="E8" s="28" t="str">
        <f t="shared" si="1"/>
        <v>Bordeaux</v>
      </c>
      <c r="F8" s="70" t="s">
        <v>163</v>
      </c>
      <c r="H8" s="19"/>
      <c r="I8" s="20"/>
      <c r="J8" s="21"/>
      <c r="K8" s="19"/>
      <c r="M8" s="97" t="str">
        <f>RIGHT($A$1,0)&amp;8</f>
        <v>8</v>
      </c>
      <c r="N8" s="12" t="s">
        <v>98</v>
      </c>
      <c r="O8" s="1"/>
    </row>
    <row r="9" spans="1:15" x14ac:dyDescent="0.25">
      <c r="A9" s="98" t="s">
        <v>169</v>
      </c>
      <c r="B9" s="28" t="str">
        <f t="shared" si="0"/>
        <v>Clermont</v>
      </c>
      <c r="C9" s="29"/>
      <c r="D9" s="29"/>
      <c r="E9" s="28" t="str">
        <f t="shared" si="1"/>
        <v>Toulouse</v>
      </c>
      <c r="F9" s="70" t="s">
        <v>172</v>
      </c>
      <c r="H9" s="19"/>
      <c r="I9" s="20"/>
      <c r="J9" s="21"/>
      <c r="K9" s="19"/>
      <c r="M9" s="97" t="str">
        <f>RIGHT($A$1,0)&amp;9</f>
        <v>9</v>
      </c>
      <c r="N9" s="12" t="s">
        <v>99</v>
      </c>
      <c r="O9" s="1"/>
    </row>
    <row r="10" spans="1:15" x14ac:dyDescent="0.25">
      <c r="A10" s="100" t="s">
        <v>106</v>
      </c>
      <c r="B10" s="100"/>
      <c r="C10" s="100"/>
      <c r="D10" s="100"/>
      <c r="E10" s="100"/>
      <c r="F10" s="100"/>
      <c r="H10" s="96" t="s">
        <v>118</v>
      </c>
      <c r="I10" s="96"/>
      <c r="J10" s="96"/>
      <c r="K10" s="96"/>
      <c r="M10" s="97" t="str">
        <f>RIGHT($A$1,0)&amp;10</f>
        <v>10</v>
      </c>
      <c r="N10" s="12" t="s">
        <v>100</v>
      </c>
      <c r="O10" s="1"/>
    </row>
    <row r="11" spans="1:15" x14ac:dyDescent="0.25">
      <c r="A11" s="70" t="s">
        <v>162</v>
      </c>
      <c r="B11" s="28" t="str">
        <f t="shared" ref="B11:B17" si="2">IFERROR(INDEX(N:N,MATCH(A11,M:M,0)),"")</f>
        <v>Toulon</v>
      </c>
      <c r="C11" s="29"/>
      <c r="D11" s="29"/>
      <c r="E11" s="28" t="str">
        <f>IFERROR(INDEX(N:N,MATCH(F11,M:M,0)),"")</f>
        <v>Lyon</v>
      </c>
      <c r="F11" s="70" t="s">
        <v>165</v>
      </c>
      <c r="H11" s="19"/>
      <c r="I11" s="20"/>
      <c r="J11" s="21"/>
      <c r="K11" s="19"/>
      <c r="M11" s="97" t="str">
        <f>RIGHT($A$1,0)&amp;11</f>
        <v>11</v>
      </c>
      <c r="N11" s="12" t="s">
        <v>101</v>
      </c>
      <c r="O11" s="1"/>
    </row>
    <row r="12" spans="1:15" x14ac:dyDescent="0.25">
      <c r="A12" s="70" t="s">
        <v>159</v>
      </c>
      <c r="B12" s="28" t="str">
        <f t="shared" si="2"/>
        <v>Bayonne</v>
      </c>
      <c r="C12" s="29"/>
      <c r="D12" s="29"/>
      <c r="E12" s="63" t="str">
        <f t="shared" ref="E12:E17" si="3">IFERROR(INDEX(N:N,MATCH(F12,M:M,0)),"")</f>
        <v>Clermont</v>
      </c>
      <c r="F12" s="70" t="s">
        <v>169</v>
      </c>
      <c r="H12" s="19"/>
      <c r="I12" s="20"/>
      <c r="J12" s="21"/>
      <c r="K12" s="19"/>
      <c r="M12" s="97" t="str">
        <f>RIGHT($A$1,0)&amp;12</f>
        <v>12</v>
      </c>
      <c r="N12" s="12" t="s">
        <v>102</v>
      </c>
      <c r="O12" s="1"/>
    </row>
    <row r="13" spans="1:15" x14ac:dyDescent="0.25">
      <c r="A13" s="70" t="s">
        <v>163</v>
      </c>
      <c r="B13" s="28" t="str">
        <f t="shared" si="2"/>
        <v>Bordeaux</v>
      </c>
      <c r="C13" s="29"/>
      <c r="D13" s="29"/>
      <c r="E13" s="63" t="str">
        <f t="shared" si="3"/>
        <v>Brive</v>
      </c>
      <c r="F13" s="70" t="s">
        <v>164</v>
      </c>
      <c r="H13" s="19"/>
      <c r="I13" s="20"/>
      <c r="J13" s="21"/>
      <c r="K13" s="19"/>
      <c r="M13" s="97" t="str">
        <f>RIGHT($A$1,0)&amp;13</f>
        <v>13</v>
      </c>
      <c r="N13" s="12" t="s">
        <v>103</v>
      </c>
      <c r="O13" s="1"/>
    </row>
    <row r="14" spans="1:15" x14ac:dyDescent="0.25">
      <c r="A14" s="70" t="s">
        <v>170</v>
      </c>
      <c r="B14" s="28" t="str">
        <f t="shared" si="2"/>
        <v>Castres</v>
      </c>
      <c r="C14" s="29"/>
      <c r="D14" s="29"/>
      <c r="E14" s="63" t="str">
        <f t="shared" si="3"/>
        <v>Paris</v>
      </c>
      <c r="F14" s="70" t="s">
        <v>168</v>
      </c>
      <c r="H14" s="19"/>
      <c r="I14" s="20"/>
      <c r="J14" s="21"/>
      <c r="K14" s="19"/>
      <c r="M14" s="97" t="str">
        <f>RIGHT($A$1,0)&amp;14</f>
        <v>14</v>
      </c>
      <c r="N14" s="12" t="s">
        <v>104</v>
      </c>
      <c r="O14" s="1"/>
    </row>
    <row r="15" spans="1:15" x14ac:dyDescent="0.25">
      <c r="A15" s="70" t="s">
        <v>167</v>
      </c>
      <c r="B15" s="28" t="str">
        <f t="shared" si="2"/>
        <v>Pau</v>
      </c>
      <c r="C15" s="29"/>
      <c r="D15" s="29"/>
      <c r="E15" s="63" t="str">
        <f t="shared" si="3"/>
        <v>Agen</v>
      </c>
      <c r="F15" s="70" t="s">
        <v>161</v>
      </c>
      <c r="H15" s="19"/>
      <c r="I15" s="20"/>
      <c r="J15" s="21"/>
      <c r="K15" s="19"/>
      <c r="N15" s="1"/>
      <c r="O15" s="1"/>
    </row>
    <row r="16" spans="1:15" x14ac:dyDescent="0.25">
      <c r="A16" s="70" t="s">
        <v>171</v>
      </c>
      <c r="B16" s="28" t="str">
        <f t="shared" si="2"/>
        <v>Racing 92</v>
      </c>
      <c r="C16" s="29"/>
      <c r="D16" s="29"/>
      <c r="E16" s="63" t="str">
        <f t="shared" si="3"/>
        <v>Montpellier</v>
      </c>
      <c r="F16" s="70" t="s">
        <v>166</v>
      </c>
      <c r="H16" s="19"/>
      <c r="I16" s="20"/>
      <c r="J16" s="21"/>
      <c r="K16" s="19"/>
      <c r="N16" s="1"/>
      <c r="O16" s="1"/>
    </row>
    <row r="17" spans="1:15" x14ac:dyDescent="0.25">
      <c r="A17" s="70" t="s">
        <v>162</v>
      </c>
      <c r="B17" s="28" t="str">
        <f t="shared" si="2"/>
        <v>Toulon</v>
      </c>
      <c r="C17" s="29"/>
      <c r="D17" s="29"/>
      <c r="E17" s="63" t="str">
        <f t="shared" si="3"/>
        <v>La Rochelle</v>
      </c>
      <c r="F17" s="70" t="s">
        <v>160</v>
      </c>
      <c r="H17" s="19"/>
      <c r="I17" s="20"/>
      <c r="J17" s="21"/>
      <c r="K17" s="19"/>
      <c r="N17" s="1"/>
      <c r="O17" s="1"/>
    </row>
    <row r="18" spans="1:15" x14ac:dyDescent="0.25">
      <c r="A18" s="100" t="s">
        <v>107</v>
      </c>
      <c r="B18" s="100"/>
      <c r="C18" s="100"/>
      <c r="D18" s="100"/>
      <c r="E18" s="100"/>
      <c r="F18" s="100"/>
      <c r="H18" s="96" t="s">
        <v>119</v>
      </c>
      <c r="I18" s="96"/>
      <c r="J18" s="96"/>
      <c r="K18" s="96"/>
      <c r="N18" s="1"/>
      <c r="O18" s="1"/>
    </row>
    <row r="19" spans="1:15" x14ac:dyDescent="0.25">
      <c r="A19" s="70" t="s">
        <v>164</v>
      </c>
      <c r="B19" s="28" t="str">
        <f>IFERROR(INDEX(N:N,MATCH(A19,M:M,0)),"")</f>
        <v>Brive</v>
      </c>
      <c r="C19" s="30"/>
      <c r="D19" s="29"/>
      <c r="E19" s="28" t="str">
        <f>IFERROR(INDEX(N:N,MATCH(F19,M:M,0)),"")</f>
        <v>Pau</v>
      </c>
      <c r="F19" s="70" t="s">
        <v>167</v>
      </c>
      <c r="H19" s="19"/>
      <c r="I19" s="20"/>
      <c r="J19" s="21"/>
      <c r="K19" s="19"/>
      <c r="N19" s="1"/>
      <c r="O19" s="1"/>
    </row>
    <row r="20" spans="1:15" x14ac:dyDescent="0.25">
      <c r="A20" s="70" t="s">
        <v>169</v>
      </c>
      <c r="B20" s="28" t="str">
        <f t="shared" ref="B20:B25" si="4">IFERROR(INDEX(N:N,MATCH(A20,M:M,0)),"")</f>
        <v>Clermont</v>
      </c>
      <c r="C20" s="30"/>
      <c r="D20" s="29"/>
      <c r="E20" s="28" t="str">
        <f t="shared" ref="E20:E25" si="5">IFERROR(INDEX(N:N,MATCH(F20,M:M,0)),"")</f>
        <v>Agen</v>
      </c>
      <c r="F20" s="70" t="s">
        <v>161</v>
      </c>
      <c r="H20" s="19"/>
      <c r="I20" s="20"/>
      <c r="J20" s="21"/>
      <c r="K20" s="19"/>
      <c r="N20" s="1"/>
      <c r="O20" s="1"/>
    </row>
    <row r="21" spans="1:15" x14ac:dyDescent="0.25">
      <c r="A21" s="70" t="s">
        <v>160</v>
      </c>
      <c r="B21" s="28" t="str">
        <f t="shared" si="4"/>
        <v>La Rochelle</v>
      </c>
      <c r="C21" s="30"/>
      <c r="D21" s="29"/>
      <c r="E21" s="28" t="str">
        <f t="shared" si="5"/>
        <v>Racing 92</v>
      </c>
      <c r="F21" s="70" t="s">
        <v>171</v>
      </c>
      <c r="H21" s="19"/>
      <c r="I21" s="20"/>
      <c r="J21" s="21"/>
      <c r="K21" s="19"/>
      <c r="N21" s="1"/>
      <c r="O21" s="1"/>
    </row>
    <row r="22" spans="1:15" x14ac:dyDescent="0.25">
      <c r="A22" s="70" t="s">
        <v>160</v>
      </c>
      <c r="B22" s="28" t="str">
        <f t="shared" si="4"/>
        <v>La Rochelle</v>
      </c>
      <c r="C22" s="30"/>
      <c r="D22" s="29"/>
      <c r="E22" s="28" t="str">
        <f t="shared" si="5"/>
        <v>Bordeaux</v>
      </c>
      <c r="F22" s="70" t="s">
        <v>163</v>
      </c>
      <c r="H22" s="19"/>
      <c r="I22" s="20"/>
      <c r="J22" s="21"/>
      <c r="K22" s="19"/>
      <c r="N22" s="1"/>
      <c r="O22" s="1"/>
    </row>
    <row r="23" spans="1:15" x14ac:dyDescent="0.25">
      <c r="A23" s="70" t="s">
        <v>166</v>
      </c>
      <c r="B23" s="28" t="str">
        <f t="shared" si="4"/>
        <v>Montpellier</v>
      </c>
      <c r="C23" s="30"/>
      <c r="D23" s="29"/>
      <c r="E23" s="28" t="str">
        <f t="shared" si="5"/>
        <v>Castres</v>
      </c>
      <c r="F23" s="70" t="s">
        <v>170</v>
      </c>
      <c r="H23" s="19"/>
      <c r="I23" s="20"/>
      <c r="J23" s="21"/>
      <c r="K23" s="19"/>
      <c r="N23" s="1"/>
      <c r="O23" s="1"/>
    </row>
    <row r="24" spans="1:15" x14ac:dyDescent="0.25">
      <c r="A24" s="70" t="s">
        <v>168</v>
      </c>
      <c r="B24" s="28" t="str">
        <f t="shared" si="4"/>
        <v>Paris</v>
      </c>
      <c r="C24" s="30"/>
      <c r="D24" s="29"/>
      <c r="E24" s="28" t="str">
        <f t="shared" si="5"/>
        <v>Bayonne</v>
      </c>
      <c r="F24" s="70" t="s">
        <v>159</v>
      </c>
      <c r="H24" s="19"/>
      <c r="I24" s="20"/>
      <c r="J24" s="21"/>
      <c r="K24" s="19"/>
      <c r="N24" s="1"/>
      <c r="O24" s="1"/>
    </row>
    <row r="25" spans="1:15" x14ac:dyDescent="0.25">
      <c r="A25" s="70" t="s">
        <v>172</v>
      </c>
      <c r="B25" s="28" t="str">
        <f t="shared" si="4"/>
        <v>Toulouse</v>
      </c>
      <c r="C25" s="30"/>
      <c r="D25" s="30"/>
      <c r="E25" s="28" t="str">
        <f t="shared" si="5"/>
        <v>Toulon</v>
      </c>
      <c r="F25" s="70" t="s">
        <v>162</v>
      </c>
      <c r="H25" s="19"/>
      <c r="I25" s="20"/>
      <c r="J25" s="21"/>
      <c r="K25" s="19"/>
      <c r="N25" s="1"/>
      <c r="O25" s="1"/>
    </row>
    <row r="26" spans="1:15" x14ac:dyDescent="0.25">
      <c r="A26" s="100" t="s">
        <v>108</v>
      </c>
      <c r="B26" s="100"/>
      <c r="C26" s="100"/>
      <c r="D26" s="100"/>
      <c r="E26" s="100"/>
      <c r="F26" s="100"/>
      <c r="H26" s="96" t="s">
        <v>120</v>
      </c>
      <c r="I26" s="96"/>
      <c r="J26" s="96"/>
      <c r="K26" s="96"/>
      <c r="N26" s="1"/>
      <c r="O26" s="1"/>
    </row>
    <row r="27" spans="1:15" x14ac:dyDescent="0.25">
      <c r="A27" s="70" t="s">
        <v>163</v>
      </c>
      <c r="B27" s="28" t="str">
        <f>IFERROR(INDEX(N:N,MATCH(A27,M:M,0)),"")</f>
        <v>Bordeaux</v>
      </c>
      <c r="C27" s="30"/>
      <c r="D27" s="30"/>
      <c r="E27" s="28" t="str">
        <f>IFERROR(INDEX(N:N,MATCH(F27,M:M,0)),"")</f>
        <v>Clermont</v>
      </c>
      <c r="F27" s="70" t="s">
        <v>169</v>
      </c>
      <c r="H27" s="19"/>
      <c r="I27" s="20"/>
      <c r="J27" s="21"/>
      <c r="K27" s="19"/>
      <c r="N27" s="1"/>
      <c r="O27" s="1"/>
    </row>
    <row r="28" spans="1:15" x14ac:dyDescent="0.25">
      <c r="A28" s="70" t="s">
        <v>171</v>
      </c>
      <c r="B28" s="28" t="str">
        <f t="shared" ref="B28:B33" si="6">IFERROR(INDEX(N:N,MATCH(A28,M:M,0)),"")</f>
        <v>Racing 92</v>
      </c>
      <c r="C28" s="30"/>
      <c r="D28" s="30"/>
      <c r="E28" s="28" t="str">
        <f t="shared" ref="E28:E33" si="7">IFERROR(INDEX(N:N,MATCH(F28,M:M,0)),"")</f>
        <v>Toulouse</v>
      </c>
      <c r="F28" s="70" t="s">
        <v>172</v>
      </c>
      <c r="H28" s="19"/>
      <c r="I28" s="20"/>
      <c r="J28" s="21"/>
      <c r="K28" s="19"/>
      <c r="N28" s="1"/>
      <c r="O28" s="1"/>
    </row>
    <row r="29" spans="1:15" x14ac:dyDescent="0.25">
      <c r="A29" s="70" t="s">
        <v>161</v>
      </c>
      <c r="B29" s="28" t="str">
        <f t="shared" si="6"/>
        <v>Agen</v>
      </c>
      <c r="C29" s="30"/>
      <c r="D29" s="30"/>
      <c r="E29" s="28" t="str">
        <f t="shared" si="7"/>
        <v>Pau</v>
      </c>
      <c r="F29" s="70" t="s">
        <v>167</v>
      </c>
      <c r="H29" s="19"/>
      <c r="I29" s="20"/>
      <c r="J29" s="21"/>
      <c r="K29" s="19"/>
      <c r="N29" s="1"/>
      <c r="O29" s="1"/>
    </row>
    <row r="30" spans="1:15" x14ac:dyDescent="0.25">
      <c r="A30" s="70" t="s">
        <v>159</v>
      </c>
      <c r="B30" s="28" t="str">
        <f t="shared" si="6"/>
        <v>Bayonne</v>
      </c>
      <c r="C30" s="30"/>
      <c r="D30" s="30"/>
      <c r="E30" s="28" t="str">
        <f t="shared" si="7"/>
        <v>La Rochelle</v>
      </c>
      <c r="F30" s="70" t="s">
        <v>160</v>
      </c>
      <c r="H30" s="19"/>
      <c r="I30" s="20"/>
      <c r="J30" s="21"/>
      <c r="K30" s="19"/>
      <c r="N30" s="1"/>
      <c r="O30" s="1"/>
    </row>
    <row r="31" spans="1:15" x14ac:dyDescent="0.25">
      <c r="A31" s="70" t="s">
        <v>170</v>
      </c>
      <c r="B31" s="28" t="str">
        <f t="shared" si="6"/>
        <v>Castres</v>
      </c>
      <c r="C31" s="30"/>
      <c r="D31" s="30"/>
      <c r="E31" s="28" t="str">
        <f t="shared" si="7"/>
        <v>Brive</v>
      </c>
      <c r="F31" s="70" t="s">
        <v>164</v>
      </c>
      <c r="H31" s="19"/>
      <c r="I31" s="20"/>
      <c r="J31" s="21"/>
      <c r="K31" s="19"/>
      <c r="N31" s="1"/>
      <c r="O31" s="1"/>
    </row>
    <row r="32" spans="1:15" x14ac:dyDescent="0.25">
      <c r="A32" s="70" t="s">
        <v>167</v>
      </c>
      <c r="B32" s="28" t="str">
        <f t="shared" si="6"/>
        <v>Pau</v>
      </c>
      <c r="C32" s="30"/>
      <c r="D32" s="29"/>
      <c r="E32" s="28" t="str">
        <f t="shared" si="7"/>
        <v>Lyon</v>
      </c>
      <c r="F32" s="70" t="s">
        <v>165</v>
      </c>
      <c r="H32" s="19"/>
      <c r="I32" s="20"/>
      <c r="J32" s="21"/>
      <c r="K32" s="19"/>
      <c r="N32" s="1"/>
      <c r="O32" s="1"/>
    </row>
    <row r="33" spans="1:15" x14ac:dyDescent="0.25">
      <c r="A33" s="70" t="s">
        <v>162</v>
      </c>
      <c r="B33" s="28" t="str">
        <f t="shared" si="6"/>
        <v>Toulon</v>
      </c>
      <c r="C33" s="30"/>
      <c r="D33" s="29"/>
      <c r="E33" s="28" t="str">
        <f t="shared" si="7"/>
        <v>Montpellier</v>
      </c>
      <c r="F33" s="70" t="s">
        <v>166</v>
      </c>
      <c r="H33" s="19"/>
      <c r="I33" s="20"/>
      <c r="J33" s="21"/>
      <c r="K33" s="19"/>
      <c r="N33" s="1"/>
      <c r="O33" s="1"/>
    </row>
    <row r="34" spans="1:15" x14ac:dyDescent="0.25">
      <c r="A34" s="100" t="s">
        <v>109</v>
      </c>
      <c r="B34" s="100"/>
      <c r="C34" s="100"/>
      <c r="D34" s="100"/>
      <c r="E34" s="100"/>
      <c r="F34" s="100"/>
      <c r="H34" s="96" t="s">
        <v>121</v>
      </c>
      <c r="I34" s="96"/>
      <c r="J34" s="96"/>
      <c r="K34" s="96"/>
      <c r="N34" s="1"/>
      <c r="O34" s="1"/>
    </row>
    <row r="35" spans="1:15" x14ac:dyDescent="0.25">
      <c r="A35" s="70" t="s">
        <v>171</v>
      </c>
      <c r="B35" s="28" t="str">
        <f>IFERROR(INDEX(N:N,MATCH(A35,M:M,0)),"")</f>
        <v>Racing 92</v>
      </c>
      <c r="C35" s="30"/>
      <c r="D35" s="29"/>
      <c r="E35" s="28" t="str">
        <f>IFERROR(INDEX(N:N,MATCH(F35,M:M,0)),"")</f>
        <v>Toulon</v>
      </c>
      <c r="F35" s="70" t="s">
        <v>162</v>
      </c>
      <c r="H35" s="19"/>
      <c r="I35" s="20"/>
      <c r="J35" s="21"/>
      <c r="K35" s="19"/>
      <c r="N35" s="1"/>
      <c r="O35" s="1"/>
    </row>
    <row r="36" spans="1:15" x14ac:dyDescent="0.25">
      <c r="A36" s="70" t="s">
        <v>169</v>
      </c>
      <c r="B36" s="28" t="str">
        <f t="shared" ref="B36:B41" si="8">IFERROR(INDEX(N:N,MATCH(A36,M:M,0)),"")</f>
        <v>Clermont</v>
      </c>
      <c r="C36" s="30"/>
      <c r="D36" s="29"/>
      <c r="E36" s="28" t="str">
        <f t="shared" ref="E36:E41" si="9">IFERROR(INDEX(N:N,MATCH(F36,M:M,0)),"")</f>
        <v>Pau</v>
      </c>
      <c r="F36" s="70" t="s">
        <v>167</v>
      </c>
      <c r="H36" s="19"/>
      <c r="I36" s="20"/>
      <c r="J36" s="21"/>
      <c r="K36" s="19"/>
      <c r="N36" s="1"/>
      <c r="O36" s="1"/>
    </row>
    <row r="37" spans="1:15" x14ac:dyDescent="0.25">
      <c r="A37" s="70" t="s">
        <v>164</v>
      </c>
      <c r="B37" s="28" t="str">
        <f t="shared" si="8"/>
        <v>Brive</v>
      </c>
      <c r="C37" s="30"/>
      <c r="D37" s="29"/>
      <c r="E37" s="28" t="str">
        <f t="shared" si="9"/>
        <v>Toulouse</v>
      </c>
      <c r="F37" s="70" t="s">
        <v>172</v>
      </c>
      <c r="H37" s="19"/>
      <c r="I37" s="20"/>
      <c r="J37" s="21"/>
      <c r="K37" s="19"/>
      <c r="N37" s="1"/>
      <c r="O37" s="1"/>
    </row>
    <row r="38" spans="1:15" x14ac:dyDescent="0.25">
      <c r="A38" s="70" t="s">
        <v>169</v>
      </c>
      <c r="B38" s="28" t="str">
        <f t="shared" si="8"/>
        <v>Clermont</v>
      </c>
      <c r="C38" s="30"/>
      <c r="D38" s="29"/>
      <c r="E38" s="28" t="str">
        <f t="shared" si="9"/>
        <v>Castres</v>
      </c>
      <c r="F38" s="70" t="s">
        <v>170</v>
      </c>
      <c r="H38" s="19"/>
      <c r="I38" s="20"/>
      <c r="J38" s="21"/>
      <c r="K38" s="19"/>
      <c r="N38" s="1"/>
      <c r="O38" s="1"/>
    </row>
    <row r="39" spans="1:15" x14ac:dyDescent="0.25">
      <c r="A39" s="70" t="s">
        <v>165</v>
      </c>
      <c r="B39" s="28" t="str">
        <f t="shared" si="8"/>
        <v>Lyon</v>
      </c>
      <c r="C39" s="30"/>
      <c r="D39" s="29"/>
      <c r="E39" s="28" t="str">
        <f t="shared" si="9"/>
        <v>Bayonne</v>
      </c>
      <c r="F39" s="70" t="s">
        <v>159</v>
      </c>
      <c r="H39" s="19"/>
      <c r="I39" s="20"/>
      <c r="J39" s="21"/>
      <c r="K39" s="19"/>
      <c r="N39" s="1"/>
      <c r="O39" s="1"/>
    </row>
    <row r="40" spans="1:15" x14ac:dyDescent="0.25">
      <c r="A40" s="70" t="s">
        <v>166</v>
      </c>
      <c r="B40" s="28" t="str">
        <f t="shared" si="8"/>
        <v>Montpellier</v>
      </c>
      <c r="C40" s="30"/>
      <c r="D40" s="29"/>
      <c r="E40" s="28" t="str">
        <f t="shared" si="9"/>
        <v>Agen</v>
      </c>
      <c r="F40" s="70" t="s">
        <v>161</v>
      </c>
      <c r="H40" s="19"/>
      <c r="I40" s="20"/>
      <c r="J40" s="21"/>
      <c r="K40" s="19"/>
      <c r="N40" s="1"/>
      <c r="O40" s="1"/>
    </row>
    <row r="41" spans="1:15" x14ac:dyDescent="0.25">
      <c r="A41" s="70" t="s">
        <v>167</v>
      </c>
      <c r="B41" s="28" t="str">
        <f t="shared" si="8"/>
        <v>Pau</v>
      </c>
      <c r="C41" s="30"/>
      <c r="D41" s="29"/>
      <c r="E41" s="28" t="str">
        <f t="shared" si="9"/>
        <v>Bordeaux</v>
      </c>
      <c r="F41" s="70" t="s">
        <v>163</v>
      </c>
      <c r="H41" s="19"/>
      <c r="I41" s="20"/>
      <c r="J41" s="21"/>
      <c r="K41" s="19"/>
      <c r="N41" s="1"/>
      <c r="O41" s="1"/>
    </row>
    <row r="42" spans="1:15" x14ac:dyDescent="0.25">
      <c r="A42" s="100" t="s">
        <v>110</v>
      </c>
      <c r="B42" s="100"/>
      <c r="C42" s="100"/>
      <c r="D42" s="100"/>
      <c r="E42" s="100"/>
      <c r="F42" s="100"/>
      <c r="H42" s="96" t="s">
        <v>122</v>
      </c>
      <c r="I42" s="96"/>
      <c r="J42" s="96"/>
      <c r="K42" s="96"/>
      <c r="N42" s="1"/>
      <c r="O42" s="1"/>
    </row>
    <row r="43" spans="1:15" x14ac:dyDescent="0.25">
      <c r="A43" s="70" t="s">
        <v>168</v>
      </c>
      <c r="B43" s="28" t="str">
        <f>IFERROR(INDEX(N:N,MATCH(A43,M:M,0)),"")</f>
        <v>Paris</v>
      </c>
      <c r="C43" s="30"/>
      <c r="D43" s="29"/>
      <c r="E43" s="28" t="str">
        <f>IFERROR(INDEX(N:N,MATCH(F43,M:M,0)),"")</f>
        <v>Racing 92</v>
      </c>
      <c r="F43" s="70" t="s">
        <v>171</v>
      </c>
      <c r="H43" s="19"/>
      <c r="I43" s="20"/>
      <c r="J43" s="21"/>
      <c r="K43" s="19"/>
      <c r="N43" s="1"/>
      <c r="O43" s="1"/>
    </row>
    <row r="44" spans="1:15" x14ac:dyDescent="0.25">
      <c r="A44" s="70" t="s">
        <v>161</v>
      </c>
      <c r="B44" s="28" t="str">
        <f t="shared" ref="B44:B49" si="10">IFERROR(INDEX(N:N,MATCH(A44,M:M,0)),"")</f>
        <v>Agen</v>
      </c>
      <c r="C44" s="30"/>
      <c r="D44" s="29"/>
      <c r="E44" s="28" t="str">
        <f t="shared" ref="E44:E49" si="11">IFERROR(INDEX(N:N,MATCH(F44,M:M,0)),"")</f>
        <v>Bayonne</v>
      </c>
      <c r="F44" s="70" t="s">
        <v>159</v>
      </c>
      <c r="H44" s="19"/>
      <c r="I44" s="20"/>
      <c r="J44" s="21"/>
      <c r="K44" s="19"/>
      <c r="N44" s="1"/>
      <c r="O44" s="1"/>
    </row>
    <row r="45" spans="1:15" x14ac:dyDescent="0.25">
      <c r="A45" s="70" t="s">
        <v>169</v>
      </c>
      <c r="B45" s="28" t="str">
        <f t="shared" si="10"/>
        <v>Clermont</v>
      </c>
      <c r="C45" s="29"/>
      <c r="D45" s="29"/>
      <c r="E45" s="28" t="str">
        <f t="shared" si="11"/>
        <v>Pau</v>
      </c>
      <c r="F45" s="70" t="s">
        <v>167</v>
      </c>
      <c r="H45" s="19"/>
      <c r="I45" s="20"/>
      <c r="J45" s="21"/>
      <c r="K45" s="19"/>
      <c r="N45" s="1"/>
      <c r="O45" s="1"/>
    </row>
    <row r="46" spans="1:15" x14ac:dyDescent="0.25">
      <c r="A46" s="70" t="s">
        <v>160</v>
      </c>
      <c r="B46" s="28" t="str">
        <f t="shared" si="10"/>
        <v>La Rochelle</v>
      </c>
      <c r="C46" s="30"/>
      <c r="D46" s="29"/>
      <c r="E46" s="28" t="str">
        <f t="shared" si="11"/>
        <v>Bordeaux</v>
      </c>
      <c r="F46" s="70" t="s">
        <v>163</v>
      </c>
      <c r="H46" s="19"/>
      <c r="I46" s="20"/>
      <c r="J46" s="21"/>
      <c r="K46" s="19"/>
      <c r="N46" s="1"/>
      <c r="O46" s="1"/>
    </row>
    <row r="47" spans="1:15" x14ac:dyDescent="0.25">
      <c r="A47" s="70" t="s">
        <v>166</v>
      </c>
      <c r="B47" s="28" t="str">
        <f t="shared" si="10"/>
        <v>Montpellier</v>
      </c>
      <c r="C47" s="30"/>
      <c r="D47" s="29"/>
      <c r="E47" s="28" t="str">
        <f t="shared" si="11"/>
        <v>Brive</v>
      </c>
      <c r="F47" s="70" t="s">
        <v>164</v>
      </c>
      <c r="H47" s="19"/>
      <c r="I47" s="20"/>
      <c r="J47" s="21"/>
      <c r="K47" s="19"/>
      <c r="N47" s="1"/>
      <c r="O47" s="1"/>
    </row>
    <row r="48" spans="1:15" x14ac:dyDescent="0.25">
      <c r="A48" s="70" t="s">
        <v>162</v>
      </c>
      <c r="B48" s="28" t="str">
        <f t="shared" si="10"/>
        <v>Toulon</v>
      </c>
      <c r="C48" s="30"/>
      <c r="D48" s="29"/>
      <c r="E48" s="28" t="str">
        <f t="shared" si="11"/>
        <v>Castres</v>
      </c>
      <c r="F48" s="70" t="s">
        <v>170</v>
      </c>
      <c r="H48" s="19"/>
      <c r="I48" s="20"/>
      <c r="J48" s="21"/>
      <c r="K48" s="19"/>
      <c r="N48" s="1"/>
      <c r="O48" s="1"/>
    </row>
    <row r="49" spans="1:15" x14ac:dyDescent="0.25">
      <c r="A49" s="70" t="s">
        <v>172</v>
      </c>
      <c r="B49" s="28" t="str">
        <f t="shared" si="10"/>
        <v>Toulouse</v>
      </c>
      <c r="C49" s="30"/>
      <c r="D49" s="29"/>
      <c r="E49" s="28" t="str">
        <f t="shared" si="11"/>
        <v>Lyon</v>
      </c>
      <c r="F49" s="70" t="s">
        <v>165</v>
      </c>
      <c r="H49" s="19"/>
      <c r="I49" s="20"/>
      <c r="J49" s="21"/>
      <c r="K49" s="19"/>
      <c r="N49" s="1"/>
      <c r="O49" s="1"/>
    </row>
    <row r="50" spans="1:15" x14ac:dyDescent="0.25">
      <c r="A50" s="100" t="s">
        <v>111</v>
      </c>
      <c r="B50" s="100"/>
      <c r="C50" s="100"/>
      <c r="D50" s="100"/>
      <c r="E50" s="100"/>
      <c r="F50" s="100"/>
      <c r="H50" s="96" t="s">
        <v>123</v>
      </c>
      <c r="I50" s="96"/>
      <c r="J50" s="96"/>
      <c r="K50" s="96"/>
      <c r="N50" s="1"/>
      <c r="O50" s="1"/>
    </row>
    <row r="51" spans="1:15" x14ac:dyDescent="0.25">
      <c r="A51" s="70" t="s">
        <v>168</v>
      </c>
      <c r="B51" s="28" t="str">
        <f>IFERROR(INDEX(N:N,MATCH(A51,M:M,0)),"")</f>
        <v>Paris</v>
      </c>
      <c r="C51" s="30"/>
      <c r="D51" s="29"/>
      <c r="E51" s="28" t="str">
        <f>IFERROR(INDEX(N:N,MATCH(F51,M:M,0)),"")</f>
        <v>Toulouse</v>
      </c>
      <c r="F51" s="70" t="s">
        <v>172</v>
      </c>
      <c r="H51" s="19"/>
      <c r="I51" s="20"/>
      <c r="J51" s="21"/>
      <c r="K51" s="19"/>
      <c r="N51" s="1"/>
      <c r="O51" s="1"/>
    </row>
    <row r="52" spans="1:15" x14ac:dyDescent="0.25">
      <c r="A52" s="70" t="s">
        <v>159</v>
      </c>
      <c r="B52" s="28" t="str">
        <f t="shared" ref="B52:B57" si="12">IFERROR(INDEX(N:N,MATCH(A52,M:M,0)),"")</f>
        <v>Bayonne</v>
      </c>
      <c r="C52" s="30"/>
      <c r="D52" s="29"/>
      <c r="E52" s="28" t="str">
        <f t="shared" ref="E52:E57" si="13">IFERROR(INDEX(N:N,MATCH(F52,M:M,0)),"")</f>
        <v>Toulon</v>
      </c>
      <c r="F52" s="70" t="s">
        <v>162</v>
      </c>
      <c r="H52" s="19"/>
      <c r="I52" s="20"/>
      <c r="J52" s="21"/>
      <c r="K52" s="19"/>
      <c r="N52" s="1"/>
      <c r="O52" s="1"/>
    </row>
    <row r="53" spans="1:15" x14ac:dyDescent="0.25">
      <c r="A53" s="70" t="s">
        <v>163</v>
      </c>
      <c r="B53" s="28" t="str">
        <f t="shared" si="12"/>
        <v>Bordeaux</v>
      </c>
      <c r="C53" s="30"/>
      <c r="D53" s="29"/>
      <c r="E53" s="28" t="str">
        <f t="shared" si="13"/>
        <v>Agen</v>
      </c>
      <c r="F53" s="70" t="s">
        <v>161</v>
      </c>
      <c r="H53" s="19"/>
      <c r="I53" s="20"/>
      <c r="J53" s="21"/>
      <c r="K53" s="19"/>
      <c r="N53" s="1"/>
      <c r="O53" s="1"/>
    </row>
    <row r="54" spans="1:15" x14ac:dyDescent="0.25">
      <c r="A54" s="70" t="s">
        <v>164</v>
      </c>
      <c r="B54" s="28" t="str">
        <f t="shared" si="12"/>
        <v>Brive</v>
      </c>
      <c r="C54" s="30"/>
      <c r="D54" s="29"/>
      <c r="E54" s="28" t="str">
        <f t="shared" si="13"/>
        <v>Clermont</v>
      </c>
      <c r="F54" s="70" t="s">
        <v>169</v>
      </c>
      <c r="H54" s="19"/>
      <c r="I54" s="20"/>
      <c r="J54" s="21"/>
      <c r="K54" s="19"/>
      <c r="N54" s="1"/>
      <c r="O54" s="1"/>
    </row>
    <row r="55" spans="1:15" x14ac:dyDescent="0.25">
      <c r="A55" s="70" t="s">
        <v>170</v>
      </c>
      <c r="B55" s="28" t="str">
        <f t="shared" si="12"/>
        <v>Castres</v>
      </c>
      <c r="C55" s="30"/>
      <c r="D55" s="29"/>
      <c r="E55" s="28" t="str">
        <f t="shared" si="13"/>
        <v>Racing 92</v>
      </c>
      <c r="F55" s="70" t="s">
        <v>171</v>
      </c>
      <c r="H55" s="19"/>
      <c r="I55" s="20"/>
      <c r="J55" s="21"/>
      <c r="K55" s="19"/>
      <c r="N55" s="1"/>
      <c r="O55" s="1"/>
    </row>
    <row r="56" spans="1:15" x14ac:dyDescent="0.25">
      <c r="A56" s="70" t="s">
        <v>165</v>
      </c>
      <c r="B56" s="28" t="str">
        <f t="shared" si="12"/>
        <v>Lyon</v>
      </c>
      <c r="C56" s="30"/>
      <c r="D56" s="29"/>
      <c r="E56" s="28" t="str">
        <f t="shared" si="13"/>
        <v>Montpellier</v>
      </c>
      <c r="F56" s="70" t="s">
        <v>166</v>
      </c>
      <c r="H56" s="19"/>
      <c r="I56" s="20"/>
      <c r="J56" s="21"/>
      <c r="K56" s="19"/>
      <c r="N56" s="1"/>
      <c r="O56" s="1"/>
    </row>
    <row r="57" spans="1:15" x14ac:dyDescent="0.25">
      <c r="A57" s="70" t="s">
        <v>167</v>
      </c>
      <c r="B57" s="28" t="str">
        <f t="shared" si="12"/>
        <v>Pau</v>
      </c>
      <c r="C57" s="30"/>
      <c r="D57" s="29"/>
      <c r="E57" s="28" t="str">
        <f t="shared" si="13"/>
        <v>La Rochelle</v>
      </c>
      <c r="F57" s="70" t="s">
        <v>160</v>
      </c>
      <c r="H57" s="19"/>
      <c r="I57" s="20"/>
      <c r="J57" s="21"/>
      <c r="K57" s="19"/>
      <c r="N57" s="1"/>
      <c r="O57" s="1"/>
    </row>
    <row r="58" spans="1:15" x14ac:dyDescent="0.25">
      <c r="A58" s="100" t="s">
        <v>112</v>
      </c>
      <c r="B58" s="100"/>
      <c r="C58" s="100"/>
      <c r="D58" s="100"/>
      <c r="E58" s="100"/>
      <c r="F58" s="100"/>
      <c r="H58" s="96" t="s">
        <v>124</v>
      </c>
      <c r="I58" s="96"/>
      <c r="J58" s="96"/>
      <c r="K58" s="96"/>
      <c r="N58" s="1"/>
      <c r="O58" s="1"/>
    </row>
    <row r="59" spans="1:15" x14ac:dyDescent="0.25">
      <c r="A59" s="70" t="s">
        <v>160</v>
      </c>
      <c r="B59" s="28" t="str">
        <f>IFERROR(INDEX(N:N,MATCH(A59,M:M,0)),"")</f>
        <v>La Rochelle</v>
      </c>
      <c r="C59" s="30"/>
      <c r="D59" s="29"/>
      <c r="E59" s="28" t="str">
        <f>IFERROR(INDEX(N:N,MATCH(F59,M:M,0)),"")</f>
        <v>Clermont</v>
      </c>
      <c r="F59" s="70" t="s">
        <v>169</v>
      </c>
      <c r="H59" s="19"/>
      <c r="I59" s="20"/>
      <c r="J59" s="21"/>
      <c r="K59" s="19"/>
      <c r="N59" s="1"/>
      <c r="O59" s="1"/>
    </row>
    <row r="60" spans="1:15" x14ac:dyDescent="0.25">
      <c r="A60" s="70" t="s">
        <v>161</v>
      </c>
      <c r="B60" s="28" t="str">
        <f t="shared" ref="B60:B65" si="14">IFERROR(INDEX(N:N,MATCH(A60,M:M,0)),"")</f>
        <v>Agen</v>
      </c>
      <c r="C60" s="30"/>
      <c r="D60" s="29"/>
      <c r="E60" s="28" t="str">
        <f t="shared" ref="E60:E65" si="15">IFERROR(INDEX(N:N,MATCH(F60,M:M,0)),"")</f>
        <v>Lyon</v>
      </c>
      <c r="F60" s="70" t="s">
        <v>165</v>
      </c>
      <c r="H60" s="19"/>
      <c r="I60" s="20"/>
      <c r="J60" s="21"/>
      <c r="K60" s="19"/>
      <c r="N60" s="1"/>
      <c r="O60" s="1"/>
    </row>
    <row r="61" spans="1:15" x14ac:dyDescent="0.25">
      <c r="A61" s="70" t="s">
        <v>163</v>
      </c>
      <c r="B61" s="28" t="str">
        <f t="shared" si="14"/>
        <v>Bordeaux</v>
      </c>
      <c r="C61" s="30"/>
      <c r="D61" s="29"/>
      <c r="E61" s="28" t="str">
        <f t="shared" si="15"/>
        <v>Bayonne</v>
      </c>
      <c r="F61" s="70" t="s">
        <v>159</v>
      </c>
      <c r="H61" s="19"/>
      <c r="I61" s="20"/>
      <c r="J61" s="21"/>
      <c r="K61" s="19"/>
      <c r="N61" s="1"/>
      <c r="O61" s="1"/>
    </row>
    <row r="62" spans="1:15" x14ac:dyDescent="0.25">
      <c r="A62" s="70" t="s">
        <v>166</v>
      </c>
      <c r="B62" s="28" t="str">
        <f t="shared" si="14"/>
        <v>Montpellier</v>
      </c>
      <c r="C62" s="30"/>
      <c r="D62" s="29"/>
      <c r="E62" s="28" t="str">
        <f t="shared" si="15"/>
        <v>Paris</v>
      </c>
      <c r="F62" s="70" t="s">
        <v>168</v>
      </c>
      <c r="H62" s="19"/>
      <c r="I62" s="20"/>
      <c r="J62" s="21"/>
      <c r="K62" s="19"/>
      <c r="N62" s="1"/>
      <c r="O62" s="1"/>
    </row>
    <row r="63" spans="1:15" x14ac:dyDescent="0.25">
      <c r="A63" s="70" t="s">
        <v>171</v>
      </c>
      <c r="B63" s="28" t="str">
        <f t="shared" si="14"/>
        <v>Racing 92</v>
      </c>
      <c r="C63" s="30"/>
      <c r="D63" s="29"/>
      <c r="E63" s="28" t="str">
        <f t="shared" si="15"/>
        <v>Pau</v>
      </c>
      <c r="F63" s="70" t="s">
        <v>167</v>
      </c>
      <c r="H63" s="19"/>
      <c r="I63" s="20"/>
      <c r="J63" s="21"/>
      <c r="K63" s="19"/>
      <c r="N63" s="1"/>
      <c r="O63" s="1"/>
    </row>
    <row r="64" spans="1:15" x14ac:dyDescent="0.25">
      <c r="A64" s="70" t="s">
        <v>162</v>
      </c>
      <c r="B64" s="28" t="str">
        <f t="shared" si="14"/>
        <v>Toulon</v>
      </c>
      <c r="C64" s="30"/>
      <c r="D64" s="29"/>
      <c r="E64" s="28" t="str">
        <f t="shared" si="15"/>
        <v>Brive</v>
      </c>
      <c r="F64" s="70" t="s">
        <v>164</v>
      </c>
      <c r="H64" s="19"/>
      <c r="I64" s="20"/>
      <c r="J64" s="21"/>
      <c r="K64" s="19"/>
      <c r="N64" s="1"/>
      <c r="O64" s="1"/>
    </row>
    <row r="65" spans="1:15" x14ac:dyDescent="0.25">
      <c r="A65" s="70" t="s">
        <v>172</v>
      </c>
      <c r="B65" s="28" t="str">
        <f t="shared" si="14"/>
        <v>Toulouse</v>
      </c>
      <c r="C65" s="30"/>
      <c r="D65" s="29"/>
      <c r="E65" s="28" t="str">
        <f t="shared" si="15"/>
        <v>Castres</v>
      </c>
      <c r="F65" s="70" t="s">
        <v>170</v>
      </c>
      <c r="H65" s="19"/>
      <c r="I65" s="20"/>
      <c r="J65" s="21"/>
      <c r="K65" s="19"/>
      <c r="N65" s="1"/>
      <c r="O65" s="1"/>
    </row>
    <row r="66" spans="1:15" x14ac:dyDescent="0.25">
      <c r="A66" s="100" t="s">
        <v>130</v>
      </c>
      <c r="B66" s="100"/>
      <c r="C66" s="100"/>
      <c r="D66" s="100"/>
      <c r="E66" s="100"/>
      <c r="F66" s="100"/>
      <c r="H66" s="96" t="s">
        <v>125</v>
      </c>
      <c r="I66" s="96"/>
      <c r="J66" s="96"/>
      <c r="K66" s="96"/>
      <c r="N66" s="1"/>
      <c r="O66" s="1"/>
    </row>
    <row r="67" spans="1:15" x14ac:dyDescent="0.25">
      <c r="A67" s="70" t="s">
        <v>169</v>
      </c>
      <c r="B67" s="28" t="str">
        <f>IFERROR(INDEX(N:N,MATCH(A67,M:M,0)),"")</f>
        <v>Clermont</v>
      </c>
      <c r="C67" s="30"/>
      <c r="D67" s="29"/>
      <c r="E67" s="28" t="str">
        <f>IFERROR(INDEX(N:N,MATCH(F67,M:M,0)),"")</f>
        <v>La Rochelle</v>
      </c>
      <c r="F67" s="70" t="s">
        <v>160</v>
      </c>
      <c r="H67" s="19"/>
      <c r="I67" s="20"/>
      <c r="J67" s="21"/>
      <c r="K67" s="19"/>
      <c r="N67" s="1"/>
      <c r="O67" s="1"/>
    </row>
    <row r="68" spans="1:15" x14ac:dyDescent="0.25">
      <c r="A68" s="70" t="s">
        <v>161</v>
      </c>
      <c r="B68" s="28" t="str">
        <f t="shared" ref="B68:B73" si="16">IFERROR(INDEX(N:N,MATCH(A68,M:M,0)),"")</f>
        <v>Agen</v>
      </c>
      <c r="C68" s="30"/>
      <c r="D68" s="29"/>
      <c r="E68" s="28" t="str">
        <f t="shared" ref="E68:E73" si="17">IFERROR(INDEX(N:N,MATCH(F68,M:M,0)),"")</f>
        <v>Toulon</v>
      </c>
      <c r="F68" s="70" t="s">
        <v>162</v>
      </c>
      <c r="H68" s="19"/>
      <c r="I68" s="20"/>
      <c r="J68" s="21"/>
      <c r="K68" s="19"/>
      <c r="N68" s="1"/>
      <c r="O68" s="1"/>
    </row>
    <row r="69" spans="1:15" x14ac:dyDescent="0.25">
      <c r="A69" s="70" t="s">
        <v>159</v>
      </c>
      <c r="B69" s="28" t="str">
        <f t="shared" si="16"/>
        <v>Bayonne</v>
      </c>
      <c r="C69" s="30"/>
      <c r="D69" s="29"/>
      <c r="E69" s="28" t="str">
        <f t="shared" si="17"/>
        <v>Lyon</v>
      </c>
      <c r="F69" s="70" t="s">
        <v>165</v>
      </c>
      <c r="H69" s="19"/>
      <c r="I69" s="20"/>
      <c r="J69" s="21"/>
      <c r="K69" s="19"/>
      <c r="N69" s="1"/>
      <c r="O69" s="1"/>
    </row>
    <row r="70" spans="1:15" x14ac:dyDescent="0.25">
      <c r="A70" s="70" t="s">
        <v>163</v>
      </c>
      <c r="B70" s="28" t="str">
        <f t="shared" si="16"/>
        <v>Bordeaux</v>
      </c>
      <c r="C70" s="30"/>
      <c r="D70" s="29"/>
      <c r="E70" s="28" t="str">
        <f t="shared" si="17"/>
        <v>Racing 92</v>
      </c>
      <c r="F70" s="70" t="s">
        <v>171</v>
      </c>
      <c r="H70" s="19"/>
      <c r="I70" s="20"/>
      <c r="J70" s="21"/>
      <c r="K70" s="19"/>
      <c r="N70" s="1"/>
      <c r="O70" s="1"/>
    </row>
    <row r="71" spans="1:15" x14ac:dyDescent="0.25">
      <c r="A71" s="70" t="s">
        <v>170</v>
      </c>
      <c r="B71" s="28" t="str">
        <f t="shared" si="16"/>
        <v>Castres</v>
      </c>
      <c r="C71" s="30"/>
      <c r="D71" s="29"/>
      <c r="E71" s="28" t="str">
        <f t="shared" si="17"/>
        <v>Bordeaux</v>
      </c>
      <c r="F71" s="70" t="s">
        <v>163</v>
      </c>
      <c r="H71" s="19"/>
      <c r="I71" s="20"/>
      <c r="J71" s="21"/>
      <c r="K71" s="19"/>
      <c r="N71" s="1"/>
      <c r="O71" s="1"/>
    </row>
    <row r="72" spans="1:15" x14ac:dyDescent="0.25">
      <c r="A72" s="70" t="s">
        <v>168</v>
      </c>
      <c r="B72" s="28" t="str">
        <f t="shared" si="16"/>
        <v>Paris</v>
      </c>
      <c r="C72" s="30"/>
      <c r="D72" s="29"/>
      <c r="E72" s="28" t="str">
        <f t="shared" si="17"/>
        <v>La Rochelle</v>
      </c>
      <c r="F72" s="70" t="s">
        <v>160</v>
      </c>
      <c r="H72" s="19"/>
      <c r="I72" s="20"/>
      <c r="J72" s="21"/>
      <c r="K72" s="19"/>
      <c r="N72" s="1"/>
      <c r="O72" s="1"/>
    </row>
    <row r="73" spans="1:15" x14ac:dyDescent="0.25">
      <c r="A73" s="70" t="s">
        <v>167</v>
      </c>
      <c r="B73" s="28" t="str">
        <f t="shared" si="16"/>
        <v>Pau</v>
      </c>
      <c r="C73" s="30"/>
      <c r="D73" s="29"/>
      <c r="E73" s="28" t="str">
        <f t="shared" si="17"/>
        <v>Toulouse</v>
      </c>
      <c r="F73" s="70" t="s">
        <v>172</v>
      </c>
      <c r="H73" s="19"/>
      <c r="I73" s="20"/>
      <c r="J73" s="21"/>
      <c r="K73" s="19"/>
      <c r="N73" s="1"/>
      <c r="O73" s="1"/>
    </row>
    <row r="74" spans="1:15" x14ac:dyDescent="0.25">
      <c r="A74" s="100" t="s">
        <v>113</v>
      </c>
      <c r="B74" s="100"/>
      <c r="C74" s="100"/>
      <c r="D74" s="100"/>
      <c r="E74" s="100"/>
      <c r="F74" s="100"/>
      <c r="H74" s="96" t="s">
        <v>126</v>
      </c>
      <c r="I74" s="96"/>
      <c r="J74" s="96"/>
      <c r="K74" s="96"/>
      <c r="N74" s="1"/>
      <c r="O74" s="1"/>
    </row>
    <row r="75" spans="1:15" ht="14.25" customHeight="1" x14ac:dyDescent="0.25">
      <c r="A75" s="70" t="s">
        <v>160</v>
      </c>
      <c r="B75" s="28" t="str">
        <f>IFERROR(INDEX(N:N,MATCH(A75,M:M,0)),"")</f>
        <v>La Rochelle</v>
      </c>
      <c r="C75" s="30"/>
      <c r="D75" s="29"/>
      <c r="E75" s="28" t="str">
        <f>IFERROR(INDEX(N:N,MATCH(F75,M:M,0)),"")</f>
        <v>Paris</v>
      </c>
      <c r="F75" s="70" t="s">
        <v>168</v>
      </c>
      <c r="H75" s="19"/>
      <c r="I75" s="20"/>
      <c r="J75" s="21"/>
      <c r="K75" s="19"/>
      <c r="N75" s="1"/>
      <c r="O75" s="1"/>
    </row>
    <row r="76" spans="1:15" x14ac:dyDescent="0.25">
      <c r="A76" s="70" t="s">
        <v>170</v>
      </c>
      <c r="B76" s="28" t="str">
        <f t="shared" ref="B76:B81" si="18">IFERROR(INDEX(N:N,MATCH(A76,M:M,0)),"")</f>
        <v>Castres</v>
      </c>
      <c r="C76" s="30"/>
      <c r="D76" s="29"/>
      <c r="E76" s="28" t="str">
        <f t="shared" ref="E76:E81" si="19">IFERROR(INDEX(N:N,MATCH(F76,M:M,0)),"")</f>
        <v>Clermont</v>
      </c>
      <c r="F76" s="70" t="s">
        <v>169</v>
      </c>
      <c r="H76" s="19"/>
      <c r="I76" s="20"/>
      <c r="J76" s="21"/>
      <c r="K76" s="19"/>
      <c r="N76" s="1"/>
      <c r="O76" s="1"/>
    </row>
    <row r="77" spans="1:15" x14ac:dyDescent="0.25">
      <c r="A77" s="70" t="s">
        <v>160</v>
      </c>
      <c r="B77" s="28" t="str">
        <f t="shared" si="18"/>
        <v>La Rochelle</v>
      </c>
      <c r="C77" s="30"/>
      <c r="D77" s="29"/>
      <c r="E77" s="28" t="str">
        <f t="shared" si="19"/>
        <v>Brive</v>
      </c>
      <c r="F77" s="70" t="s">
        <v>164</v>
      </c>
      <c r="H77" s="19"/>
      <c r="I77" s="20"/>
      <c r="J77" s="21"/>
      <c r="K77" s="19"/>
      <c r="N77" s="1"/>
      <c r="O77" s="1"/>
    </row>
    <row r="78" spans="1:15" x14ac:dyDescent="0.25">
      <c r="A78" s="70" t="s">
        <v>166</v>
      </c>
      <c r="B78" s="28" t="str">
        <f t="shared" si="18"/>
        <v>Montpellier</v>
      </c>
      <c r="C78" s="30"/>
      <c r="D78" s="29"/>
      <c r="E78" s="28" t="str">
        <f t="shared" si="19"/>
        <v>Bordeaux</v>
      </c>
      <c r="F78" s="70" t="s">
        <v>163</v>
      </c>
      <c r="H78" s="19"/>
      <c r="I78" s="20"/>
      <c r="J78" s="21"/>
      <c r="K78" s="19"/>
      <c r="N78" s="1"/>
      <c r="O78" s="1"/>
    </row>
    <row r="79" spans="1:15" x14ac:dyDescent="0.25">
      <c r="A79" s="70" t="s">
        <v>171</v>
      </c>
      <c r="B79" s="28" t="str">
        <f t="shared" si="18"/>
        <v>Racing 92</v>
      </c>
      <c r="C79" s="30"/>
      <c r="D79" s="29"/>
      <c r="E79" s="28" t="str">
        <f t="shared" si="19"/>
        <v>Bayonne</v>
      </c>
      <c r="F79" s="70" t="s">
        <v>159</v>
      </c>
      <c r="H79" s="19"/>
      <c r="I79" s="20"/>
      <c r="J79" s="21"/>
      <c r="K79" s="19"/>
      <c r="N79" s="1"/>
      <c r="O79" s="1"/>
    </row>
    <row r="80" spans="1:15" x14ac:dyDescent="0.25">
      <c r="A80" s="70" t="s">
        <v>162</v>
      </c>
      <c r="B80" s="28" t="str">
        <f t="shared" si="18"/>
        <v>Toulon</v>
      </c>
      <c r="C80" s="30"/>
      <c r="D80" s="29"/>
      <c r="E80" s="28" t="str">
        <f t="shared" si="19"/>
        <v>Pau</v>
      </c>
      <c r="F80" s="70" t="s">
        <v>167</v>
      </c>
      <c r="H80" s="19"/>
      <c r="I80" s="20"/>
      <c r="J80" s="21"/>
      <c r="K80" s="19"/>
      <c r="N80" s="1"/>
      <c r="O80" s="1"/>
    </row>
    <row r="81" spans="1:15" x14ac:dyDescent="0.25">
      <c r="A81" s="70" t="s">
        <v>172</v>
      </c>
      <c r="B81" s="28" t="str">
        <f t="shared" si="18"/>
        <v>Toulouse</v>
      </c>
      <c r="C81" s="30"/>
      <c r="D81" s="29"/>
      <c r="E81" s="28" t="str">
        <f t="shared" si="19"/>
        <v>Agen</v>
      </c>
      <c r="F81" s="70" t="s">
        <v>161</v>
      </c>
      <c r="H81" s="19"/>
      <c r="I81" s="20"/>
      <c r="J81" s="21"/>
      <c r="K81" s="19"/>
      <c r="N81" s="1"/>
      <c r="O81" s="1"/>
    </row>
    <row r="82" spans="1:15" x14ac:dyDescent="0.25">
      <c r="A82" s="100" t="s">
        <v>114</v>
      </c>
      <c r="B82" s="100"/>
      <c r="C82" s="100"/>
      <c r="D82" s="100"/>
      <c r="E82" s="100"/>
      <c r="F82" s="100"/>
      <c r="H82" s="96" t="s">
        <v>127</v>
      </c>
      <c r="I82" s="96"/>
      <c r="J82" s="96"/>
      <c r="K82" s="96"/>
      <c r="N82" s="1"/>
      <c r="O82" s="1"/>
    </row>
    <row r="83" spans="1:15" x14ac:dyDescent="0.25">
      <c r="A83" s="70" t="s">
        <v>168</v>
      </c>
      <c r="B83" s="28" t="str">
        <f>IFERROR(INDEX(N:N,MATCH(A83,M:M,0)),"")</f>
        <v>Paris</v>
      </c>
      <c r="C83" s="30"/>
      <c r="D83" s="29"/>
      <c r="E83" s="28" t="str">
        <f>IFERROR(INDEX(N:N,MATCH(F83,M:M,0)),"")</f>
        <v>Toulon</v>
      </c>
      <c r="F83" s="70" t="s">
        <v>162</v>
      </c>
      <c r="H83" s="19"/>
      <c r="I83" s="20"/>
      <c r="J83" s="21"/>
      <c r="K83" s="19"/>
      <c r="N83" s="1"/>
      <c r="O83" s="1"/>
    </row>
    <row r="84" spans="1:15" x14ac:dyDescent="0.25">
      <c r="A84" s="70" t="s">
        <v>163</v>
      </c>
      <c r="B84" s="28" t="str">
        <f t="shared" ref="B84:B89" si="20">IFERROR(INDEX(N:N,MATCH(A84,M:M,0)),"")</f>
        <v>Bordeaux</v>
      </c>
      <c r="C84" s="30"/>
      <c r="D84" s="29"/>
      <c r="E84" s="28" t="str">
        <f t="shared" ref="E84:E89" si="21">IFERROR(INDEX(N:N,MATCH(F84,M:M,0)),"")</f>
        <v>Racing 92</v>
      </c>
      <c r="F84" s="70" t="s">
        <v>171</v>
      </c>
      <c r="H84" s="19"/>
      <c r="I84" s="20"/>
      <c r="J84" s="21"/>
      <c r="K84" s="19"/>
      <c r="N84" s="1"/>
      <c r="O84" s="1"/>
    </row>
    <row r="85" spans="1:15" x14ac:dyDescent="0.25">
      <c r="A85" s="70" t="s">
        <v>161</v>
      </c>
      <c r="B85" s="28" t="str">
        <f t="shared" si="20"/>
        <v>Agen</v>
      </c>
      <c r="C85" s="30"/>
      <c r="D85" s="29"/>
      <c r="E85" s="28" t="str">
        <f t="shared" si="21"/>
        <v>Brive</v>
      </c>
      <c r="F85" s="70" t="s">
        <v>164</v>
      </c>
      <c r="H85" s="19"/>
      <c r="I85" s="20"/>
      <c r="J85" s="21"/>
      <c r="K85" s="19"/>
      <c r="N85" s="1"/>
      <c r="O85" s="1"/>
    </row>
    <row r="86" spans="1:15" x14ac:dyDescent="0.25">
      <c r="A86" s="70" t="s">
        <v>159</v>
      </c>
      <c r="B86" s="28" t="str">
        <f t="shared" si="20"/>
        <v>Bayonne</v>
      </c>
      <c r="C86" s="30"/>
      <c r="D86" s="29"/>
      <c r="E86" s="28" t="str">
        <f t="shared" si="21"/>
        <v>Toulouse</v>
      </c>
      <c r="F86" s="70" t="s">
        <v>172</v>
      </c>
      <c r="H86" s="19"/>
      <c r="I86" s="20"/>
      <c r="J86" s="21"/>
      <c r="K86" s="19"/>
      <c r="N86" s="1"/>
      <c r="O86" s="1"/>
    </row>
    <row r="87" spans="1:15" x14ac:dyDescent="0.25">
      <c r="A87" s="70" t="s">
        <v>169</v>
      </c>
      <c r="B87" s="28" t="str">
        <f t="shared" si="20"/>
        <v>Clermont</v>
      </c>
      <c r="C87" s="30"/>
      <c r="D87" s="29"/>
      <c r="E87" s="28" t="str">
        <f t="shared" si="21"/>
        <v>Montpellier</v>
      </c>
      <c r="F87" s="70" t="s">
        <v>166</v>
      </c>
      <c r="H87" s="19"/>
      <c r="I87" s="20"/>
      <c r="J87" s="21"/>
      <c r="K87" s="19"/>
      <c r="N87" s="1"/>
      <c r="O87" s="1"/>
    </row>
    <row r="88" spans="1:15" x14ac:dyDescent="0.25">
      <c r="A88" s="70" t="s">
        <v>165</v>
      </c>
      <c r="B88" s="28" t="str">
        <f t="shared" si="20"/>
        <v>Lyon</v>
      </c>
      <c r="C88" s="30"/>
      <c r="D88" s="29"/>
      <c r="E88" s="28" t="str">
        <f t="shared" si="21"/>
        <v>La Rochelle</v>
      </c>
      <c r="F88" s="70" t="s">
        <v>160</v>
      </c>
      <c r="H88" s="19"/>
      <c r="I88" s="20"/>
      <c r="J88" s="21"/>
      <c r="K88" s="19"/>
      <c r="N88" s="1"/>
      <c r="O88" s="1"/>
    </row>
    <row r="89" spans="1:15" x14ac:dyDescent="0.25">
      <c r="A89" s="70" t="s">
        <v>167</v>
      </c>
      <c r="B89" s="28" t="str">
        <f t="shared" si="20"/>
        <v>Pau</v>
      </c>
      <c r="C89" s="30"/>
      <c r="D89" s="29"/>
      <c r="E89" s="28" t="str">
        <f t="shared" si="21"/>
        <v>Castres</v>
      </c>
      <c r="F89" s="70" t="s">
        <v>170</v>
      </c>
      <c r="H89" s="19"/>
      <c r="I89" s="20"/>
      <c r="J89" s="21"/>
      <c r="K89" s="19"/>
      <c r="N89" s="1"/>
      <c r="O89" s="1"/>
    </row>
    <row r="90" spans="1:15" x14ac:dyDescent="0.25">
      <c r="A90" s="100" t="s">
        <v>115</v>
      </c>
      <c r="B90" s="100"/>
      <c r="C90" s="100"/>
      <c r="D90" s="100"/>
      <c r="E90" s="100"/>
      <c r="F90" s="100"/>
      <c r="H90" s="88" t="s">
        <v>128</v>
      </c>
      <c r="I90" s="88"/>
      <c r="J90" s="88"/>
      <c r="K90" s="88"/>
      <c r="N90" s="1"/>
      <c r="O90" s="1"/>
    </row>
    <row r="91" spans="1:15" x14ac:dyDescent="0.25">
      <c r="A91" s="70" t="s">
        <v>164</v>
      </c>
      <c r="B91" s="28" t="str">
        <f>IFERROR(INDEX(N:N,MATCH(A91,M:M,0)),"")</f>
        <v>Brive</v>
      </c>
      <c r="C91" s="30"/>
      <c r="D91" s="29"/>
      <c r="E91" s="28" t="str">
        <f>IFERROR(INDEX(N:N,MATCH(F91,M:M,0)),"")</f>
        <v>Lyon</v>
      </c>
      <c r="F91" s="70" t="s">
        <v>165</v>
      </c>
      <c r="H91" s="19"/>
      <c r="I91" s="20"/>
      <c r="J91" s="21"/>
      <c r="K91" s="19"/>
      <c r="N91" s="1"/>
      <c r="O91" s="1"/>
    </row>
    <row r="92" spans="1:15" x14ac:dyDescent="0.25">
      <c r="A92" s="70" t="s">
        <v>170</v>
      </c>
      <c r="B92" s="28" t="str">
        <f t="shared" ref="B92:B97" si="22">IFERROR(INDEX(N:N,MATCH(A92,M:M,0)),"")</f>
        <v>Castres</v>
      </c>
      <c r="C92" s="30"/>
      <c r="D92" s="29"/>
      <c r="E92" s="28" t="str">
        <f t="shared" ref="E92:E97" si="23">IFERROR(INDEX(N:N,MATCH(F92,M:M,0)),"")</f>
        <v>Bayonne</v>
      </c>
      <c r="F92" s="70" t="s">
        <v>159</v>
      </c>
      <c r="H92" s="19"/>
      <c r="I92" s="20"/>
      <c r="J92" s="21"/>
      <c r="K92" s="19"/>
      <c r="N92" s="1"/>
      <c r="O92" s="1"/>
    </row>
    <row r="93" spans="1:15" x14ac:dyDescent="0.25">
      <c r="A93" s="70" t="s">
        <v>160</v>
      </c>
      <c r="B93" s="28" t="str">
        <f t="shared" si="22"/>
        <v>La Rochelle</v>
      </c>
      <c r="C93" s="30"/>
      <c r="D93" s="29"/>
      <c r="E93" s="28" t="str">
        <f t="shared" si="23"/>
        <v>Montpellier</v>
      </c>
      <c r="F93" s="70" t="s">
        <v>166</v>
      </c>
      <c r="H93" s="19"/>
      <c r="I93" s="20"/>
      <c r="J93" s="21"/>
      <c r="K93" s="19"/>
      <c r="N93" s="1"/>
      <c r="O93" s="1"/>
    </row>
    <row r="94" spans="1:15" x14ac:dyDescent="0.25">
      <c r="A94" s="70" t="s">
        <v>167</v>
      </c>
      <c r="B94" s="28" t="str">
        <f t="shared" si="22"/>
        <v>Pau</v>
      </c>
      <c r="C94" s="30"/>
      <c r="D94" s="29"/>
      <c r="E94" s="28" t="str">
        <f t="shared" si="23"/>
        <v>Paris</v>
      </c>
      <c r="F94" s="70" t="s">
        <v>168</v>
      </c>
      <c r="H94" s="19"/>
      <c r="I94" s="20"/>
      <c r="J94" s="21"/>
      <c r="K94" s="19"/>
      <c r="N94" s="1"/>
      <c r="O94" s="1"/>
    </row>
    <row r="95" spans="1:15" x14ac:dyDescent="0.25">
      <c r="A95" s="70" t="s">
        <v>171</v>
      </c>
      <c r="B95" s="28" t="str">
        <f t="shared" si="22"/>
        <v>Racing 92</v>
      </c>
      <c r="C95" s="30"/>
      <c r="D95" s="29"/>
      <c r="E95" s="28" t="str">
        <f t="shared" si="23"/>
        <v>Agen</v>
      </c>
      <c r="F95" s="70" t="s">
        <v>161</v>
      </c>
      <c r="H95" s="19"/>
      <c r="I95" s="20"/>
      <c r="J95" s="21"/>
      <c r="K95" s="19"/>
      <c r="N95" s="1"/>
      <c r="O95" s="1"/>
    </row>
    <row r="96" spans="1:15" x14ac:dyDescent="0.25">
      <c r="A96" s="70" t="s">
        <v>162</v>
      </c>
      <c r="B96" s="28" t="str">
        <f t="shared" si="22"/>
        <v>Toulon</v>
      </c>
      <c r="C96" s="30"/>
      <c r="D96" s="29"/>
      <c r="E96" s="28" t="str">
        <f t="shared" si="23"/>
        <v>Clermont</v>
      </c>
      <c r="F96" s="70" t="s">
        <v>169</v>
      </c>
      <c r="H96" s="19"/>
      <c r="I96" s="20"/>
      <c r="J96" s="21"/>
      <c r="K96" s="19"/>
      <c r="N96" s="1"/>
      <c r="O96" s="1"/>
    </row>
    <row r="97" spans="1:15" x14ac:dyDescent="0.25">
      <c r="A97" s="70" t="s">
        <v>172</v>
      </c>
      <c r="B97" s="28" t="str">
        <f t="shared" si="22"/>
        <v>Toulouse</v>
      </c>
      <c r="C97" s="30"/>
      <c r="D97" s="29"/>
      <c r="E97" s="28" t="str">
        <f t="shared" si="23"/>
        <v>Bordeaux</v>
      </c>
      <c r="F97" s="70" t="s">
        <v>163</v>
      </c>
      <c r="H97" s="19"/>
      <c r="I97" s="20"/>
      <c r="J97" s="21"/>
      <c r="K97" s="19"/>
      <c r="N97" s="1"/>
      <c r="O97" s="1"/>
    </row>
    <row r="98" spans="1:15" x14ac:dyDescent="0.25">
      <c r="A98" s="100" t="s">
        <v>116</v>
      </c>
      <c r="B98" s="100"/>
      <c r="C98" s="100"/>
      <c r="D98" s="100"/>
      <c r="E98" s="100"/>
      <c r="F98" s="100"/>
      <c r="H98" s="96" t="s">
        <v>129</v>
      </c>
      <c r="I98" s="96"/>
      <c r="J98" s="96"/>
      <c r="K98" s="96"/>
      <c r="N98" s="1"/>
      <c r="O98" s="1"/>
    </row>
    <row r="99" spans="1:15" x14ac:dyDescent="0.25">
      <c r="A99" s="70" t="s">
        <v>163</v>
      </c>
      <c r="B99" s="28" t="str">
        <f>IFERROR(INDEX(N:N,MATCH(A99,M:M,0)),"")</f>
        <v>Bordeaux</v>
      </c>
      <c r="C99" s="30"/>
      <c r="D99" s="29"/>
      <c r="E99" s="28" t="str">
        <f>IFERROR(INDEX(N:N,MATCH(F99,M:M,0)),"")</f>
        <v>Toulon</v>
      </c>
      <c r="F99" s="70" t="s">
        <v>162</v>
      </c>
      <c r="H99" s="19"/>
      <c r="I99" s="20"/>
      <c r="J99" s="21"/>
      <c r="K99" s="19"/>
      <c r="N99" s="1"/>
      <c r="O99" s="1"/>
    </row>
    <row r="100" spans="1:15" x14ac:dyDescent="0.25">
      <c r="A100" s="70" t="s">
        <v>169</v>
      </c>
      <c r="B100" s="28" t="str">
        <f t="shared" ref="B100:B105" si="24">IFERROR(INDEX(N:N,MATCH(A100,M:M,0)),"")</f>
        <v>Clermont</v>
      </c>
      <c r="C100" s="30"/>
      <c r="D100" s="29"/>
      <c r="E100" s="28" t="str">
        <f t="shared" ref="E100:E105" si="25">IFERROR(INDEX(N:N,MATCH(F100,M:M,0)),"")</f>
        <v>Racing 92</v>
      </c>
      <c r="F100" s="70" t="s">
        <v>171</v>
      </c>
      <c r="H100" s="19"/>
      <c r="I100" s="20"/>
      <c r="J100" s="21"/>
      <c r="K100" s="19"/>
      <c r="N100" s="1"/>
      <c r="O100" s="1"/>
    </row>
    <row r="101" spans="1:15" x14ac:dyDescent="0.25">
      <c r="A101" s="70" t="s">
        <v>165</v>
      </c>
      <c r="B101" s="28" t="str">
        <f t="shared" si="24"/>
        <v>Lyon</v>
      </c>
      <c r="C101" s="30"/>
      <c r="D101" s="29"/>
      <c r="E101" s="28" t="str">
        <f t="shared" si="25"/>
        <v>Toulouse</v>
      </c>
      <c r="F101" s="70" t="s">
        <v>172</v>
      </c>
      <c r="H101" s="19"/>
      <c r="I101" s="20"/>
      <c r="J101" s="21"/>
      <c r="K101" s="19"/>
      <c r="N101" s="1"/>
      <c r="O101" s="1"/>
    </row>
    <row r="102" spans="1:15" x14ac:dyDescent="0.25">
      <c r="A102" s="70" t="s">
        <v>161</v>
      </c>
      <c r="B102" s="28" t="str">
        <f t="shared" si="24"/>
        <v>Agen</v>
      </c>
      <c r="C102" s="30"/>
      <c r="D102" s="29"/>
      <c r="E102" s="28" t="str">
        <f t="shared" si="25"/>
        <v>La Rochelle</v>
      </c>
      <c r="F102" s="70" t="s">
        <v>160</v>
      </c>
      <c r="H102" s="19"/>
      <c r="I102" s="20"/>
      <c r="J102" s="21"/>
      <c r="K102" s="19"/>
      <c r="N102" s="1"/>
      <c r="O102" s="1"/>
    </row>
    <row r="103" spans="1:15" x14ac:dyDescent="0.25">
      <c r="A103" s="70" t="s">
        <v>159</v>
      </c>
      <c r="B103" s="28" t="str">
        <f t="shared" si="24"/>
        <v>Bayonne</v>
      </c>
      <c r="C103" s="30"/>
      <c r="D103" s="29"/>
      <c r="E103" s="28" t="str">
        <f t="shared" si="25"/>
        <v>Pau</v>
      </c>
      <c r="F103" s="70" t="s">
        <v>167</v>
      </c>
      <c r="H103" s="19"/>
      <c r="I103" s="20"/>
      <c r="J103" s="21"/>
      <c r="K103" s="19"/>
      <c r="N103" s="1"/>
      <c r="O103" s="1"/>
    </row>
    <row r="104" spans="1:15" x14ac:dyDescent="0.25">
      <c r="A104" s="70" t="s">
        <v>165</v>
      </c>
      <c r="B104" s="28" t="str">
        <f t="shared" si="24"/>
        <v>Lyon</v>
      </c>
      <c r="C104" s="30"/>
      <c r="D104" s="29"/>
      <c r="E104" s="28" t="str">
        <f t="shared" si="25"/>
        <v>Castres</v>
      </c>
      <c r="F104" s="70" t="s">
        <v>170</v>
      </c>
      <c r="H104" s="19"/>
      <c r="I104" s="20"/>
      <c r="J104" s="21"/>
      <c r="K104" s="19"/>
      <c r="N104" s="1"/>
      <c r="O104" s="1"/>
    </row>
    <row r="105" spans="1:15" x14ac:dyDescent="0.25">
      <c r="A105" s="70" t="s">
        <v>168</v>
      </c>
      <c r="B105" s="28" t="str">
        <f t="shared" si="24"/>
        <v>Paris</v>
      </c>
      <c r="C105" s="30"/>
      <c r="D105" s="29"/>
      <c r="E105" s="28" t="str">
        <f t="shared" si="25"/>
        <v>Brive</v>
      </c>
      <c r="F105" s="70" t="s">
        <v>164</v>
      </c>
      <c r="H105" s="19"/>
      <c r="I105" s="20"/>
      <c r="J105" s="21"/>
      <c r="K105" s="19"/>
      <c r="N105" s="1"/>
      <c r="O105" s="1"/>
    </row>
    <row r="106" spans="1:15" x14ac:dyDescent="0.25">
      <c r="N106" s="1"/>
      <c r="O106" s="1"/>
    </row>
    <row r="107" spans="1:15" x14ac:dyDescent="0.25">
      <c r="B107" s="99"/>
    </row>
    <row r="108" spans="1:15" x14ac:dyDescent="0.25">
      <c r="B108" s="99"/>
    </row>
    <row r="109" spans="1:15" x14ac:dyDescent="0.25">
      <c r="B109" s="99"/>
    </row>
    <row r="110" spans="1:15" x14ac:dyDescent="0.25">
      <c r="B110" s="99"/>
    </row>
    <row r="111" spans="1:15" x14ac:dyDescent="0.25">
      <c r="B111" s="99"/>
    </row>
    <row r="112" spans="1:15" x14ac:dyDescent="0.25">
      <c r="B112" s="99"/>
    </row>
    <row r="113" spans="2:2" x14ac:dyDescent="0.25">
      <c r="B113" s="99"/>
    </row>
    <row r="114" spans="2:2" x14ac:dyDescent="0.25">
      <c r="B114" s="99"/>
    </row>
    <row r="115" spans="2:2" x14ac:dyDescent="0.25">
      <c r="B115" s="99"/>
    </row>
    <row r="116" spans="2:2" x14ac:dyDescent="0.25">
      <c r="B116" s="99"/>
    </row>
    <row r="117" spans="2:2" x14ac:dyDescent="0.25">
      <c r="B117" s="99"/>
    </row>
    <row r="118" spans="2:2" x14ac:dyDescent="0.25">
      <c r="B118" s="99"/>
    </row>
    <row r="119" spans="2:2" x14ac:dyDescent="0.25">
      <c r="B119" s="99"/>
    </row>
    <row r="120" spans="2:2" x14ac:dyDescent="0.25">
      <c r="B120" s="99"/>
    </row>
  </sheetData>
  <mergeCells count="26">
    <mergeCell ref="A34:F34"/>
    <mergeCell ref="A42:F42"/>
    <mergeCell ref="A50:F50"/>
    <mergeCell ref="A58:F58"/>
    <mergeCell ref="A66:F66"/>
    <mergeCell ref="A1:F1"/>
    <mergeCell ref="A10:F10"/>
    <mergeCell ref="A18:F18"/>
    <mergeCell ref="A26:F26"/>
    <mergeCell ref="H1:K1"/>
    <mergeCell ref="H10:K10"/>
    <mergeCell ref="H18:K18"/>
    <mergeCell ref="H26:K26"/>
    <mergeCell ref="H34:K34"/>
    <mergeCell ref="A74:F74"/>
    <mergeCell ref="A82:F82"/>
    <mergeCell ref="A90:F90"/>
    <mergeCell ref="A98:F98"/>
    <mergeCell ref="H90:K90"/>
    <mergeCell ref="H98:K98"/>
    <mergeCell ref="H42:K42"/>
    <mergeCell ref="H50:K50"/>
    <mergeCell ref="H58:K58"/>
    <mergeCell ref="H66:K66"/>
    <mergeCell ref="H74:K74"/>
    <mergeCell ref="H82:K82"/>
  </mergeCells>
  <dataValidations count="2">
    <dataValidation type="list" allowBlank="1" showInputMessage="1" showErrorMessage="1" sqref="N1:N14 K35:K41 H11:H17 H19:H25 H27:H33 K27:K33 K19:K25 K11:K17 K3:K9 H35:H41 H43:H49 K43:K49 H51:H57 K51:K57 H59:H65 K59:K65 H67:H73 K67:K73 K91:K97 H99:H105 H75:H81 K99:K105 K75:K81 H83:H89 K83:K89 H91:H97 H3:H9 B201:B1048576">
      <formula1>$N$1:$N$14</formula1>
    </dataValidation>
    <dataValidation type="list" allowBlank="1" showInputMessage="1" showErrorMessage="1" sqref="A3:A9 F201:F1048576 F3:F9 F91:F97 F19:F25 A83:A89 A91:A97 F83:F89 A75:A81 F75:F81 A67:A73 F67:F73 A59:A65 F51:F57 F59:F65 A51:A57 F43:F49 A35:A41 A43:A49 F27:F33 F35:F41 A19:A25 A27:A33 A11:A17 F11:F17 F99:F106 A99:A106 A201:A1048576">
      <formula1>$M$1:$M$14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workbookViewId="0">
      <selection sqref="A1:M104"/>
    </sheetView>
  </sheetViews>
  <sheetFormatPr baseColWidth="10" defaultRowHeight="15" x14ac:dyDescent="0.25"/>
  <cols>
    <col min="1" max="16384" width="11.42578125" style="1"/>
  </cols>
  <sheetData>
    <row r="1" spans="1:13" x14ac:dyDescent="0.25">
      <c r="A1" s="35" t="s">
        <v>58</v>
      </c>
      <c r="B1" s="36" t="s">
        <v>59</v>
      </c>
      <c r="C1" s="36" t="s">
        <v>60</v>
      </c>
      <c r="D1" s="36" t="s">
        <v>60</v>
      </c>
      <c r="E1" s="36" t="s">
        <v>61</v>
      </c>
      <c r="F1" s="37" t="s">
        <v>62</v>
      </c>
      <c r="H1" s="38" t="s">
        <v>63</v>
      </c>
      <c r="I1" s="39" t="s">
        <v>59</v>
      </c>
      <c r="J1" s="39" t="s">
        <v>60</v>
      </c>
      <c r="K1" s="39" t="s">
        <v>60</v>
      </c>
      <c r="L1" s="39" t="s">
        <v>61</v>
      </c>
      <c r="M1" s="40"/>
    </row>
    <row r="2" spans="1:13" x14ac:dyDescent="0.25">
      <c r="A2" s="41" t="s">
        <v>64</v>
      </c>
      <c r="B2" s="28" t="s">
        <v>0</v>
      </c>
      <c r="C2" s="29">
        <v>25</v>
      </c>
      <c r="D2" s="29">
        <v>44</v>
      </c>
      <c r="E2" s="28" t="s">
        <v>51</v>
      </c>
      <c r="F2" s="41" t="s">
        <v>65</v>
      </c>
      <c r="H2" s="41" t="s">
        <v>66</v>
      </c>
      <c r="I2" s="19" t="s">
        <v>46</v>
      </c>
      <c r="J2" s="20">
        <v>27</v>
      </c>
      <c r="K2" s="21">
        <v>12</v>
      </c>
      <c r="L2" s="19" t="s">
        <v>51</v>
      </c>
      <c r="M2" s="41" t="s">
        <v>65</v>
      </c>
    </row>
    <row r="3" spans="1:13" x14ac:dyDescent="0.25">
      <c r="A3" s="41" t="s">
        <v>67</v>
      </c>
      <c r="B3" s="28" t="s">
        <v>42</v>
      </c>
      <c r="C3" s="29">
        <v>30</v>
      </c>
      <c r="D3" s="29">
        <v>25</v>
      </c>
      <c r="E3" s="28" t="s">
        <v>52</v>
      </c>
      <c r="F3" s="41" t="s">
        <v>68</v>
      </c>
      <c r="H3" s="41" t="s">
        <v>69</v>
      </c>
      <c r="I3" s="19" t="s">
        <v>43</v>
      </c>
      <c r="J3" s="21">
        <v>33</v>
      </c>
      <c r="K3" s="21">
        <v>26</v>
      </c>
      <c r="L3" s="19" t="s">
        <v>49</v>
      </c>
      <c r="M3" s="41" t="s">
        <v>70</v>
      </c>
    </row>
    <row r="4" spans="1:13" x14ac:dyDescent="0.25">
      <c r="A4" s="41" t="s">
        <v>71</v>
      </c>
      <c r="B4" s="28" t="s">
        <v>44</v>
      </c>
      <c r="C4" s="29">
        <v>26</v>
      </c>
      <c r="D4" s="29">
        <v>25</v>
      </c>
      <c r="E4" s="28" t="s">
        <v>47</v>
      </c>
      <c r="F4" s="41" t="s">
        <v>72</v>
      </c>
      <c r="H4" s="41" t="s">
        <v>71</v>
      </c>
      <c r="I4" s="19" t="s">
        <v>44</v>
      </c>
      <c r="J4" s="20">
        <v>0</v>
      </c>
      <c r="K4" s="21">
        <v>27</v>
      </c>
      <c r="L4" s="19" t="s">
        <v>50</v>
      </c>
      <c r="M4" s="41" t="s">
        <v>73</v>
      </c>
    </row>
    <row r="5" spans="1:13" x14ac:dyDescent="0.25">
      <c r="A5" s="41" t="s">
        <v>74</v>
      </c>
      <c r="B5" s="28" t="s">
        <v>40</v>
      </c>
      <c r="C5" s="29">
        <v>28</v>
      </c>
      <c r="D5" s="29">
        <v>10</v>
      </c>
      <c r="E5" s="28" t="s">
        <v>45</v>
      </c>
      <c r="F5" s="41" t="s">
        <v>75</v>
      </c>
      <c r="H5" s="41" t="s">
        <v>75</v>
      </c>
      <c r="I5" s="19" t="s">
        <v>45</v>
      </c>
      <c r="J5" s="20">
        <v>35</v>
      </c>
      <c r="K5" s="21">
        <v>30</v>
      </c>
      <c r="L5" s="19" t="s">
        <v>47</v>
      </c>
      <c r="M5" s="41" t="s">
        <v>72</v>
      </c>
    </row>
    <row r="6" spans="1:13" x14ac:dyDescent="0.25">
      <c r="A6" s="41" t="s">
        <v>66</v>
      </c>
      <c r="B6" s="28" t="s">
        <v>46</v>
      </c>
      <c r="C6" s="29">
        <v>43</v>
      </c>
      <c r="D6" s="29">
        <v>9</v>
      </c>
      <c r="E6" s="28" t="s">
        <v>57</v>
      </c>
      <c r="F6" s="41" t="s">
        <v>76</v>
      </c>
      <c r="H6" s="41" t="s">
        <v>74</v>
      </c>
      <c r="I6" s="19" t="s">
        <v>40</v>
      </c>
      <c r="J6" s="20">
        <v>29</v>
      </c>
      <c r="K6" s="21">
        <v>19</v>
      </c>
      <c r="L6" s="19" t="s">
        <v>57</v>
      </c>
      <c r="M6" s="41" t="s">
        <v>76</v>
      </c>
    </row>
    <row r="7" spans="1:13" x14ac:dyDescent="0.25">
      <c r="A7" s="41" t="s">
        <v>70</v>
      </c>
      <c r="B7" s="28" t="s">
        <v>49</v>
      </c>
      <c r="C7" s="29">
        <v>33</v>
      </c>
      <c r="D7" s="29">
        <v>14</v>
      </c>
      <c r="E7" s="28" t="s">
        <v>43</v>
      </c>
      <c r="F7" s="41" t="s">
        <v>69</v>
      </c>
      <c r="H7" s="41" t="s">
        <v>77</v>
      </c>
      <c r="I7" s="19" t="s">
        <v>41</v>
      </c>
      <c r="J7" s="20">
        <v>22</v>
      </c>
      <c r="K7" s="21">
        <v>23</v>
      </c>
      <c r="L7" s="19" t="s">
        <v>0</v>
      </c>
      <c r="M7" s="41" t="s">
        <v>64</v>
      </c>
    </row>
    <row r="8" spans="1:13" x14ac:dyDescent="0.25">
      <c r="A8" s="41" t="s">
        <v>73</v>
      </c>
      <c r="B8" s="28" t="s">
        <v>50</v>
      </c>
      <c r="C8" s="29">
        <v>17</v>
      </c>
      <c r="D8" s="29">
        <v>24</v>
      </c>
      <c r="E8" s="28" t="s">
        <v>41</v>
      </c>
      <c r="F8" s="41" t="s">
        <v>77</v>
      </c>
      <c r="H8" s="41" t="s">
        <v>68</v>
      </c>
      <c r="I8" s="19" t="s">
        <v>52</v>
      </c>
      <c r="J8" s="20">
        <v>22</v>
      </c>
      <c r="K8" s="21">
        <v>14</v>
      </c>
      <c r="L8" s="19" t="s">
        <v>42</v>
      </c>
      <c r="M8" s="41" t="s">
        <v>67</v>
      </c>
    </row>
    <row r="9" spans="1:13" x14ac:dyDescent="0.25">
      <c r="A9" s="42" t="s">
        <v>78</v>
      </c>
      <c r="B9" s="43"/>
      <c r="C9" s="44"/>
      <c r="D9" s="45"/>
      <c r="E9" s="43"/>
      <c r="F9" s="46"/>
      <c r="H9" s="47" t="s">
        <v>14</v>
      </c>
      <c r="I9" s="48"/>
      <c r="J9" s="49"/>
      <c r="K9" s="50"/>
      <c r="L9" s="48"/>
      <c r="M9" s="51"/>
    </row>
    <row r="10" spans="1:13" x14ac:dyDescent="0.25">
      <c r="A10" s="41" t="s">
        <v>64</v>
      </c>
      <c r="B10" s="28" t="s">
        <v>0</v>
      </c>
      <c r="C10" s="29">
        <v>16</v>
      </c>
      <c r="D10" s="29">
        <v>10</v>
      </c>
      <c r="E10" s="28" t="s">
        <v>43</v>
      </c>
      <c r="F10" s="41" t="s">
        <v>69</v>
      </c>
      <c r="H10" s="41" t="s">
        <v>67</v>
      </c>
      <c r="I10" s="19" t="s">
        <v>42</v>
      </c>
      <c r="J10" s="20">
        <v>37</v>
      </c>
      <c r="K10" s="21">
        <v>19</v>
      </c>
      <c r="L10" s="19" t="s">
        <v>46</v>
      </c>
      <c r="M10" s="41" t="s">
        <v>66</v>
      </c>
    </row>
    <row r="11" spans="1:13" x14ac:dyDescent="0.25">
      <c r="A11" s="41" t="s">
        <v>77</v>
      </c>
      <c r="B11" s="28" t="s">
        <v>41</v>
      </c>
      <c r="C11" s="29">
        <v>30</v>
      </c>
      <c r="D11" s="29">
        <v>34</v>
      </c>
      <c r="E11" s="28" t="s">
        <v>40</v>
      </c>
      <c r="F11" s="41" t="s">
        <v>74</v>
      </c>
      <c r="H11" s="41" t="s">
        <v>65</v>
      </c>
      <c r="I11" s="19" t="s">
        <v>51</v>
      </c>
      <c r="J11" s="20">
        <v>34</v>
      </c>
      <c r="K11" s="21">
        <v>17</v>
      </c>
      <c r="L11" s="19" t="s">
        <v>43</v>
      </c>
      <c r="M11" s="41" t="s">
        <v>69</v>
      </c>
    </row>
    <row r="12" spans="1:13" x14ac:dyDescent="0.25">
      <c r="A12" s="41" t="s">
        <v>67</v>
      </c>
      <c r="B12" s="28" t="s">
        <v>42</v>
      </c>
      <c r="C12" s="29">
        <v>34</v>
      </c>
      <c r="D12" s="29">
        <v>12</v>
      </c>
      <c r="E12" s="28" t="s">
        <v>51</v>
      </c>
      <c r="F12" s="41" t="s">
        <v>65</v>
      </c>
      <c r="H12" s="41" t="s">
        <v>70</v>
      </c>
      <c r="I12" s="19" t="s">
        <v>49</v>
      </c>
      <c r="J12" s="20">
        <v>20</v>
      </c>
      <c r="K12" s="21">
        <v>23</v>
      </c>
      <c r="L12" s="19" t="s">
        <v>40</v>
      </c>
      <c r="M12" s="41" t="s">
        <v>74</v>
      </c>
    </row>
    <row r="13" spans="1:13" x14ac:dyDescent="0.25">
      <c r="A13" s="41" t="s">
        <v>75</v>
      </c>
      <c r="B13" s="28" t="s">
        <v>45</v>
      </c>
      <c r="C13" s="29">
        <v>28</v>
      </c>
      <c r="D13" s="29">
        <v>26</v>
      </c>
      <c r="E13" s="28" t="s">
        <v>57</v>
      </c>
      <c r="F13" s="41" t="s">
        <v>76</v>
      </c>
      <c r="H13" s="41" t="s">
        <v>72</v>
      </c>
      <c r="I13" s="19" t="s">
        <v>47</v>
      </c>
      <c r="J13" s="20">
        <v>31</v>
      </c>
      <c r="K13" s="21">
        <v>29</v>
      </c>
      <c r="L13" s="19" t="s">
        <v>41</v>
      </c>
      <c r="M13" s="41" t="s">
        <v>77</v>
      </c>
    </row>
    <row r="14" spans="1:13" x14ac:dyDescent="0.25">
      <c r="A14" s="41" t="s">
        <v>66</v>
      </c>
      <c r="B14" s="28" t="s">
        <v>46</v>
      </c>
      <c r="C14" s="29">
        <v>22</v>
      </c>
      <c r="D14" s="29">
        <v>12</v>
      </c>
      <c r="E14" s="28" t="s">
        <v>52</v>
      </c>
      <c r="F14" s="41" t="s">
        <v>68</v>
      </c>
      <c r="H14" s="41" t="s">
        <v>76</v>
      </c>
      <c r="I14" s="19" t="s">
        <v>57</v>
      </c>
      <c r="J14" s="20">
        <v>21</v>
      </c>
      <c r="K14" s="21">
        <v>20</v>
      </c>
      <c r="L14" s="19" t="s">
        <v>45</v>
      </c>
      <c r="M14" s="41" t="s">
        <v>75</v>
      </c>
    </row>
    <row r="15" spans="1:13" x14ac:dyDescent="0.25">
      <c r="A15" s="41" t="s">
        <v>72</v>
      </c>
      <c r="B15" s="28" t="s">
        <v>47</v>
      </c>
      <c r="C15" s="29">
        <v>43</v>
      </c>
      <c r="D15" s="29">
        <v>22</v>
      </c>
      <c r="E15" s="28" t="s">
        <v>49</v>
      </c>
      <c r="F15" s="41" t="s">
        <v>70</v>
      </c>
      <c r="H15" s="41" t="s">
        <v>64</v>
      </c>
      <c r="I15" s="19" t="s">
        <v>0</v>
      </c>
      <c r="J15" s="20">
        <v>24</v>
      </c>
      <c r="K15" s="21">
        <v>43</v>
      </c>
      <c r="L15" s="19" t="s">
        <v>44</v>
      </c>
      <c r="M15" s="41" t="s">
        <v>71</v>
      </c>
    </row>
    <row r="16" spans="1:13" x14ac:dyDescent="0.25">
      <c r="A16" s="41" t="s">
        <v>73</v>
      </c>
      <c r="B16" s="28" t="s">
        <v>50</v>
      </c>
      <c r="C16" s="29">
        <v>23</v>
      </c>
      <c r="D16" s="29">
        <v>14</v>
      </c>
      <c r="E16" s="28" t="s">
        <v>44</v>
      </c>
      <c r="F16" s="41" t="s">
        <v>71</v>
      </c>
      <c r="H16" s="41" t="s">
        <v>73</v>
      </c>
      <c r="I16" s="19" t="s">
        <v>50</v>
      </c>
      <c r="J16" s="20">
        <v>30</v>
      </c>
      <c r="K16" s="21">
        <v>27</v>
      </c>
      <c r="L16" s="19" t="s">
        <v>52</v>
      </c>
      <c r="M16" s="41" t="s">
        <v>68</v>
      </c>
    </row>
    <row r="17" spans="1:13" x14ac:dyDescent="0.25">
      <c r="A17" s="52" t="s">
        <v>79</v>
      </c>
      <c r="B17" s="43"/>
      <c r="C17" s="45"/>
      <c r="D17" s="45"/>
      <c r="E17" s="43"/>
      <c r="F17" s="46"/>
      <c r="H17" s="53" t="s">
        <v>80</v>
      </c>
      <c r="I17" s="48"/>
      <c r="J17" s="49"/>
      <c r="K17" s="50"/>
      <c r="L17" s="48"/>
      <c r="M17" s="51"/>
    </row>
    <row r="18" spans="1:13" x14ac:dyDescent="0.25">
      <c r="A18" s="41" t="s">
        <v>69</v>
      </c>
      <c r="B18" s="28" t="s">
        <v>43</v>
      </c>
      <c r="C18" s="30">
        <v>28</v>
      </c>
      <c r="D18" s="29">
        <v>21</v>
      </c>
      <c r="E18" s="28" t="s">
        <v>40</v>
      </c>
      <c r="F18" s="41" t="s">
        <v>74</v>
      </c>
      <c r="H18" s="41" t="s">
        <v>75</v>
      </c>
      <c r="I18" s="19" t="s">
        <v>45</v>
      </c>
      <c r="J18" s="20">
        <v>17</v>
      </c>
      <c r="K18" s="21">
        <v>12</v>
      </c>
      <c r="L18" s="19" t="s">
        <v>51</v>
      </c>
      <c r="M18" s="41" t="s">
        <v>65</v>
      </c>
    </row>
    <row r="19" spans="1:13" x14ac:dyDescent="0.25">
      <c r="A19" s="41" t="s">
        <v>71</v>
      </c>
      <c r="B19" s="28" t="s">
        <v>44</v>
      </c>
      <c r="C19" s="30">
        <v>32</v>
      </c>
      <c r="D19" s="29">
        <v>34</v>
      </c>
      <c r="E19" s="28" t="s">
        <v>42</v>
      </c>
      <c r="F19" s="41" t="s">
        <v>67</v>
      </c>
      <c r="H19" s="41" t="s">
        <v>69</v>
      </c>
      <c r="I19" s="19" t="s">
        <v>43</v>
      </c>
      <c r="J19" s="20">
        <v>16</v>
      </c>
      <c r="K19" s="21">
        <v>30</v>
      </c>
      <c r="L19" s="19" t="s">
        <v>0</v>
      </c>
      <c r="M19" s="41" t="s">
        <v>64</v>
      </c>
    </row>
    <row r="20" spans="1:13" x14ac:dyDescent="0.25">
      <c r="A20" s="41" t="s">
        <v>72</v>
      </c>
      <c r="B20" s="28" t="s">
        <v>47</v>
      </c>
      <c r="C20" s="30">
        <v>30</v>
      </c>
      <c r="D20" s="29">
        <v>16</v>
      </c>
      <c r="E20" s="28" t="s">
        <v>45</v>
      </c>
      <c r="F20" s="41" t="s">
        <v>75</v>
      </c>
      <c r="H20" s="41" t="s">
        <v>71</v>
      </c>
      <c r="I20" s="19" t="s">
        <v>44</v>
      </c>
      <c r="J20" s="20">
        <v>26</v>
      </c>
      <c r="K20" s="21">
        <v>16</v>
      </c>
      <c r="L20" s="19" t="s">
        <v>49</v>
      </c>
      <c r="M20" s="41" t="s">
        <v>70</v>
      </c>
    </row>
    <row r="21" spans="1:13" x14ac:dyDescent="0.25">
      <c r="A21" s="41" t="s">
        <v>76</v>
      </c>
      <c r="B21" s="28" t="s">
        <v>57</v>
      </c>
      <c r="C21" s="30">
        <v>33</v>
      </c>
      <c r="D21" s="29">
        <v>27</v>
      </c>
      <c r="E21" s="28" t="s">
        <v>41</v>
      </c>
      <c r="F21" s="41" t="s">
        <v>77</v>
      </c>
      <c r="H21" s="41" t="s">
        <v>77</v>
      </c>
      <c r="I21" s="19" t="s">
        <v>41</v>
      </c>
      <c r="J21" s="20">
        <v>28</v>
      </c>
      <c r="K21" s="21">
        <v>17</v>
      </c>
      <c r="L21" s="19" t="s">
        <v>57</v>
      </c>
      <c r="M21" s="41" t="s">
        <v>76</v>
      </c>
    </row>
    <row r="22" spans="1:13" x14ac:dyDescent="0.25">
      <c r="A22" s="41" t="s">
        <v>70</v>
      </c>
      <c r="B22" s="28" t="s">
        <v>49</v>
      </c>
      <c r="C22" s="30">
        <v>18</v>
      </c>
      <c r="D22" s="29">
        <v>12</v>
      </c>
      <c r="E22" s="28" t="s">
        <v>0</v>
      </c>
      <c r="F22" s="41" t="s">
        <v>64</v>
      </c>
      <c r="H22" s="41" t="s">
        <v>74</v>
      </c>
      <c r="I22" s="19" t="s">
        <v>40</v>
      </c>
      <c r="J22" s="20">
        <v>22</v>
      </c>
      <c r="K22" s="21">
        <v>31</v>
      </c>
      <c r="L22" s="19" t="s">
        <v>42</v>
      </c>
      <c r="M22" s="41" t="s">
        <v>67</v>
      </c>
    </row>
    <row r="23" spans="1:13" x14ac:dyDescent="0.25">
      <c r="A23" s="41" t="s">
        <v>65</v>
      </c>
      <c r="B23" s="28" t="s">
        <v>51</v>
      </c>
      <c r="C23" s="30">
        <v>2</v>
      </c>
      <c r="D23" s="29">
        <v>20</v>
      </c>
      <c r="E23" s="28" t="s">
        <v>46</v>
      </c>
      <c r="F23" s="41" t="s">
        <v>66</v>
      </c>
      <c r="H23" s="41" t="s">
        <v>66</v>
      </c>
      <c r="I23" s="19" t="s">
        <v>46</v>
      </c>
      <c r="J23" s="20">
        <v>29</v>
      </c>
      <c r="K23" s="21">
        <v>20</v>
      </c>
      <c r="L23" s="19" t="s">
        <v>50</v>
      </c>
      <c r="M23" s="41" t="s">
        <v>73</v>
      </c>
    </row>
    <row r="24" spans="1:13" x14ac:dyDescent="0.25">
      <c r="A24" s="41" t="s">
        <v>68</v>
      </c>
      <c r="B24" s="28" t="s">
        <v>52</v>
      </c>
      <c r="C24" s="30">
        <v>20</v>
      </c>
      <c r="D24" s="30">
        <v>17</v>
      </c>
      <c r="E24" s="28" t="s">
        <v>50</v>
      </c>
      <c r="F24" s="41" t="s">
        <v>73</v>
      </c>
      <c r="H24" s="41" t="s">
        <v>68</v>
      </c>
      <c r="I24" s="19" t="s">
        <v>52</v>
      </c>
      <c r="J24" s="20">
        <v>24</v>
      </c>
      <c r="K24" s="21">
        <v>7</v>
      </c>
      <c r="L24" s="19" t="s">
        <v>47</v>
      </c>
      <c r="M24" s="41" t="s">
        <v>72</v>
      </c>
    </row>
    <row r="25" spans="1:13" x14ac:dyDescent="0.25">
      <c r="A25" s="52" t="s">
        <v>81</v>
      </c>
      <c r="B25" s="43"/>
      <c r="C25" s="45"/>
      <c r="D25" s="45"/>
      <c r="E25" s="43"/>
      <c r="F25" s="46"/>
      <c r="H25" s="47" t="s">
        <v>82</v>
      </c>
      <c r="I25" s="48"/>
      <c r="J25" s="49"/>
      <c r="K25" s="50"/>
      <c r="L25" s="48"/>
      <c r="M25" s="51"/>
    </row>
    <row r="26" spans="1:13" x14ac:dyDescent="0.25">
      <c r="A26" s="41" t="s">
        <v>64</v>
      </c>
      <c r="B26" s="28" t="s">
        <v>0</v>
      </c>
      <c r="C26" s="30">
        <v>29</v>
      </c>
      <c r="D26" s="30">
        <v>10</v>
      </c>
      <c r="E26" s="28" t="s">
        <v>47</v>
      </c>
      <c r="F26" s="41" t="s">
        <v>72</v>
      </c>
      <c r="H26" s="41" t="s">
        <v>73</v>
      </c>
      <c r="I26" s="19" t="s">
        <v>50</v>
      </c>
      <c r="J26" s="20">
        <v>49</v>
      </c>
      <c r="K26" s="21">
        <v>0</v>
      </c>
      <c r="L26" s="19" t="s">
        <v>45</v>
      </c>
      <c r="M26" s="41" t="s">
        <v>75</v>
      </c>
    </row>
    <row r="27" spans="1:13" x14ac:dyDescent="0.25">
      <c r="A27" s="41" t="s">
        <v>77</v>
      </c>
      <c r="B27" s="28" t="s">
        <v>41</v>
      </c>
      <c r="C27" s="30">
        <v>27</v>
      </c>
      <c r="D27" s="30">
        <v>17</v>
      </c>
      <c r="E27" s="28" t="s">
        <v>44</v>
      </c>
      <c r="F27" s="41" t="s">
        <v>71</v>
      </c>
      <c r="H27" s="41" t="s">
        <v>64</v>
      </c>
      <c r="I27" s="19" t="s">
        <v>0</v>
      </c>
      <c r="J27" s="20">
        <v>15</v>
      </c>
      <c r="K27" s="21">
        <v>32</v>
      </c>
      <c r="L27" s="19" t="s">
        <v>40</v>
      </c>
      <c r="M27" s="41" t="s">
        <v>74</v>
      </c>
    </row>
    <row r="28" spans="1:13" x14ac:dyDescent="0.25">
      <c r="A28" s="41" t="s">
        <v>67</v>
      </c>
      <c r="B28" s="28" t="s">
        <v>42</v>
      </c>
      <c r="C28" s="30">
        <v>52</v>
      </c>
      <c r="D28" s="30">
        <v>3</v>
      </c>
      <c r="E28" s="28" t="s">
        <v>57</v>
      </c>
      <c r="F28" s="41" t="s">
        <v>76</v>
      </c>
      <c r="H28" s="41" t="s">
        <v>77</v>
      </c>
      <c r="I28" s="19" t="s">
        <v>41</v>
      </c>
      <c r="J28" s="20">
        <v>20</v>
      </c>
      <c r="K28" s="21">
        <v>10</v>
      </c>
      <c r="L28" s="19" t="s">
        <v>52</v>
      </c>
      <c r="M28" s="41" t="s">
        <v>68</v>
      </c>
    </row>
    <row r="29" spans="1:13" x14ac:dyDescent="0.25">
      <c r="A29" s="41" t="s">
        <v>74</v>
      </c>
      <c r="B29" s="28" t="s">
        <v>40</v>
      </c>
      <c r="C29" s="30">
        <v>28</v>
      </c>
      <c r="D29" s="30">
        <v>37</v>
      </c>
      <c r="E29" s="28" t="s">
        <v>49</v>
      </c>
      <c r="F29" s="41" t="s">
        <v>70</v>
      </c>
      <c r="H29" s="41" t="s">
        <v>70</v>
      </c>
      <c r="I29" s="19" t="s">
        <v>49</v>
      </c>
      <c r="J29" s="20">
        <v>19</v>
      </c>
      <c r="K29" s="21">
        <v>15</v>
      </c>
      <c r="L29" s="19" t="s">
        <v>47</v>
      </c>
      <c r="M29" s="41" t="s">
        <v>72</v>
      </c>
    </row>
    <row r="30" spans="1:13" x14ac:dyDescent="0.25">
      <c r="A30" s="41" t="s">
        <v>75</v>
      </c>
      <c r="B30" s="28" t="s">
        <v>45</v>
      </c>
      <c r="C30" s="30">
        <v>28</v>
      </c>
      <c r="D30" s="30">
        <v>13</v>
      </c>
      <c r="E30" s="28" t="s">
        <v>52</v>
      </c>
      <c r="F30" s="41" t="s">
        <v>68</v>
      </c>
      <c r="H30" s="41" t="s">
        <v>69</v>
      </c>
      <c r="I30" s="19" t="s">
        <v>43</v>
      </c>
      <c r="J30" s="20">
        <v>30</v>
      </c>
      <c r="K30" s="21">
        <v>16</v>
      </c>
      <c r="L30" s="19" t="s">
        <v>46</v>
      </c>
      <c r="M30" s="41" t="s">
        <v>66</v>
      </c>
    </row>
    <row r="31" spans="1:13" x14ac:dyDescent="0.25">
      <c r="A31" s="41" t="s">
        <v>66</v>
      </c>
      <c r="B31" s="28" t="s">
        <v>46</v>
      </c>
      <c r="C31" s="30">
        <v>59</v>
      </c>
      <c r="D31" s="29">
        <v>3</v>
      </c>
      <c r="E31" s="28" t="s">
        <v>43</v>
      </c>
      <c r="F31" s="41" t="s">
        <v>69</v>
      </c>
      <c r="H31" s="41" t="s">
        <v>67</v>
      </c>
      <c r="I31" s="19" t="s">
        <v>42</v>
      </c>
      <c r="J31" s="20">
        <v>26</v>
      </c>
      <c r="K31" s="21">
        <v>24</v>
      </c>
      <c r="L31" s="19" t="s">
        <v>44</v>
      </c>
      <c r="M31" s="41" t="s">
        <v>71</v>
      </c>
    </row>
    <row r="32" spans="1:13" x14ac:dyDescent="0.25">
      <c r="A32" s="41" t="s">
        <v>65</v>
      </c>
      <c r="B32" s="28" t="s">
        <v>51</v>
      </c>
      <c r="C32" s="30">
        <v>32</v>
      </c>
      <c r="D32" s="29">
        <v>29</v>
      </c>
      <c r="E32" s="28" t="s">
        <v>50</v>
      </c>
      <c r="F32" s="41" t="s">
        <v>73</v>
      </c>
      <c r="H32" s="41" t="s">
        <v>65</v>
      </c>
      <c r="I32" s="19" t="s">
        <v>51</v>
      </c>
      <c r="J32" s="20">
        <v>19</v>
      </c>
      <c r="K32" s="21">
        <v>18</v>
      </c>
      <c r="L32" s="19" t="s">
        <v>57</v>
      </c>
      <c r="M32" s="41" t="s">
        <v>76</v>
      </c>
    </row>
    <row r="33" spans="1:13" x14ac:dyDescent="0.25">
      <c r="A33" s="52" t="s">
        <v>83</v>
      </c>
      <c r="B33" s="43"/>
      <c r="C33" s="45"/>
      <c r="D33" s="45"/>
      <c r="E33" s="43"/>
      <c r="F33" s="46"/>
      <c r="H33" s="54"/>
      <c r="I33" s="48"/>
      <c r="J33" s="49"/>
      <c r="K33" s="50"/>
      <c r="L33" s="48"/>
      <c r="M33" s="51"/>
    </row>
    <row r="34" spans="1:13" x14ac:dyDescent="0.25">
      <c r="A34" s="41" t="s">
        <v>77</v>
      </c>
      <c r="B34" s="28" t="s">
        <v>41</v>
      </c>
      <c r="C34" s="30">
        <v>23</v>
      </c>
      <c r="D34" s="29">
        <v>22</v>
      </c>
      <c r="E34" s="28" t="s">
        <v>45</v>
      </c>
      <c r="F34" s="41" t="s">
        <v>75</v>
      </c>
      <c r="H34" s="55"/>
      <c r="I34" s="56"/>
      <c r="J34" s="57"/>
      <c r="K34" s="58"/>
      <c r="L34" s="56"/>
      <c r="M34" s="59"/>
    </row>
    <row r="35" spans="1:13" x14ac:dyDescent="0.25">
      <c r="A35" s="41" t="s">
        <v>69</v>
      </c>
      <c r="B35" s="28" t="s">
        <v>43</v>
      </c>
      <c r="C35" s="30">
        <v>39</v>
      </c>
      <c r="D35" s="29">
        <v>17</v>
      </c>
      <c r="E35" s="28" t="s">
        <v>51</v>
      </c>
      <c r="F35" s="41" t="s">
        <v>65</v>
      </c>
      <c r="H35" s="55"/>
      <c r="I35" s="56"/>
      <c r="J35" s="57"/>
      <c r="K35" s="58"/>
      <c r="L35" s="56"/>
      <c r="M35" s="59"/>
    </row>
    <row r="36" spans="1:13" x14ac:dyDescent="0.25">
      <c r="A36" s="41" t="s">
        <v>71</v>
      </c>
      <c r="B36" s="28" t="s">
        <v>44</v>
      </c>
      <c r="C36" s="30">
        <v>30</v>
      </c>
      <c r="D36" s="29">
        <v>27</v>
      </c>
      <c r="E36" s="28" t="s">
        <v>0</v>
      </c>
      <c r="F36" s="41" t="s">
        <v>64</v>
      </c>
      <c r="H36" s="55"/>
      <c r="I36" s="56"/>
      <c r="J36" s="57"/>
      <c r="K36" s="58"/>
      <c r="L36" s="56"/>
      <c r="M36" s="59"/>
    </row>
    <row r="37" spans="1:13" x14ac:dyDescent="0.25">
      <c r="A37" s="41" t="s">
        <v>72</v>
      </c>
      <c r="B37" s="28" t="s">
        <v>47</v>
      </c>
      <c r="C37" s="30">
        <v>17</v>
      </c>
      <c r="D37" s="29">
        <v>17</v>
      </c>
      <c r="E37" s="28" t="s">
        <v>42</v>
      </c>
      <c r="F37" s="41" t="s">
        <v>67</v>
      </c>
      <c r="H37" s="55"/>
      <c r="I37" s="56"/>
      <c r="J37" s="57"/>
      <c r="K37" s="58"/>
      <c r="L37" s="56"/>
      <c r="M37" s="59"/>
    </row>
    <row r="38" spans="1:13" x14ac:dyDescent="0.25">
      <c r="A38" s="41" t="s">
        <v>76</v>
      </c>
      <c r="B38" s="28" t="s">
        <v>57</v>
      </c>
      <c r="C38" s="30">
        <v>18</v>
      </c>
      <c r="D38" s="29">
        <v>32</v>
      </c>
      <c r="E38" s="28" t="s">
        <v>40</v>
      </c>
      <c r="F38" s="41" t="s">
        <v>74</v>
      </c>
      <c r="H38" s="55"/>
      <c r="I38" s="56"/>
      <c r="J38" s="57"/>
      <c r="K38" s="58"/>
      <c r="L38" s="56"/>
      <c r="M38" s="59"/>
    </row>
    <row r="39" spans="1:13" x14ac:dyDescent="0.25">
      <c r="A39" s="41" t="s">
        <v>73</v>
      </c>
      <c r="B39" s="28" t="s">
        <v>50</v>
      </c>
      <c r="C39" s="30">
        <v>20</v>
      </c>
      <c r="D39" s="29">
        <v>31</v>
      </c>
      <c r="E39" s="28" t="s">
        <v>46</v>
      </c>
      <c r="F39" s="41" t="s">
        <v>66</v>
      </c>
      <c r="H39" s="55"/>
      <c r="I39" s="56"/>
      <c r="J39" s="57"/>
      <c r="K39" s="58"/>
      <c r="L39" s="56"/>
      <c r="M39" s="59"/>
    </row>
    <row r="40" spans="1:13" x14ac:dyDescent="0.25">
      <c r="A40" s="41" t="s">
        <v>68</v>
      </c>
      <c r="B40" s="28" t="s">
        <v>52</v>
      </c>
      <c r="C40" s="30">
        <v>24</v>
      </c>
      <c r="D40" s="29">
        <v>23</v>
      </c>
      <c r="E40" s="28" t="s">
        <v>49</v>
      </c>
      <c r="F40" s="41" t="s">
        <v>70</v>
      </c>
      <c r="H40" s="55"/>
      <c r="I40" s="56"/>
      <c r="J40" s="57"/>
      <c r="K40" s="58"/>
      <c r="L40" s="56"/>
      <c r="M40" s="59"/>
    </row>
    <row r="41" spans="1:13" x14ac:dyDescent="0.25">
      <c r="A41" s="42" t="s">
        <v>84</v>
      </c>
      <c r="B41" s="43"/>
      <c r="C41" s="45"/>
      <c r="D41" s="45"/>
      <c r="E41" s="43"/>
      <c r="F41" s="46"/>
      <c r="H41" s="54"/>
      <c r="I41" s="48"/>
      <c r="J41" s="49"/>
      <c r="K41" s="50"/>
      <c r="L41" s="48"/>
      <c r="M41" s="51"/>
    </row>
    <row r="42" spans="1:13" x14ac:dyDescent="0.25">
      <c r="A42" s="41" t="s">
        <v>65</v>
      </c>
      <c r="B42" s="28" t="s">
        <v>51</v>
      </c>
      <c r="C42" s="30">
        <v>23</v>
      </c>
      <c r="D42" s="29">
        <v>3</v>
      </c>
      <c r="E42" s="28" t="s">
        <v>45</v>
      </c>
      <c r="F42" s="41" t="s">
        <v>75</v>
      </c>
      <c r="H42" s="55"/>
      <c r="I42" s="56"/>
      <c r="J42" s="57"/>
      <c r="K42" s="58"/>
      <c r="L42" s="56"/>
      <c r="M42" s="59"/>
    </row>
    <row r="43" spans="1:13" x14ac:dyDescent="0.25">
      <c r="A43" s="41" t="s">
        <v>70</v>
      </c>
      <c r="B43" s="28" t="s">
        <v>49</v>
      </c>
      <c r="C43" s="30">
        <v>3</v>
      </c>
      <c r="D43" s="29">
        <v>31</v>
      </c>
      <c r="E43" s="28" t="s">
        <v>50</v>
      </c>
      <c r="F43" s="41" t="s">
        <v>73</v>
      </c>
      <c r="H43" s="55"/>
      <c r="I43" s="56"/>
      <c r="J43" s="57"/>
      <c r="K43" s="58"/>
      <c r="L43" s="56"/>
      <c r="M43" s="59"/>
    </row>
    <row r="44" spans="1:13" x14ac:dyDescent="0.25">
      <c r="A44" s="41" t="s">
        <v>66</v>
      </c>
      <c r="B44" s="28" t="s">
        <v>46</v>
      </c>
      <c r="C44" s="29">
        <v>25</v>
      </c>
      <c r="D44" s="29">
        <v>23</v>
      </c>
      <c r="E44" s="28" t="s">
        <v>42</v>
      </c>
      <c r="F44" s="41" t="s">
        <v>67</v>
      </c>
      <c r="H44" s="55"/>
      <c r="I44" s="56"/>
      <c r="J44" s="57"/>
      <c r="K44" s="58"/>
      <c r="L44" s="56"/>
      <c r="M44" s="59"/>
    </row>
    <row r="45" spans="1:13" x14ac:dyDescent="0.25">
      <c r="A45" s="41" t="s">
        <v>69</v>
      </c>
      <c r="B45" s="28" t="s">
        <v>43</v>
      </c>
      <c r="C45" s="30">
        <v>23</v>
      </c>
      <c r="D45" s="29">
        <v>9</v>
      </c>
      <c r="E45" s="28" t="s">
        <v>52</v>
      </c>
      <c r="F45" s="41" t="s">
        <v>68</v>
      </c>
      <c r="H45" s="55"/>
      <c r="I45" s="56"/>
      <c r="J45" s="57"/>
      <c r="K45" s="58"/>
      <c r="L45" s="56"/>
      <c r="M45" s="59"/>
    </row>
    <row r="46" spans="1:13" x14ac:dyDescent="0.25">
      <c r="A46" s="41" t="s">
        <v>71</v>
      </c>
      <c r="B46" s="28" t="s">
        <v>44</v>
      </c>
      <c r="C46" s="30">
        <v>46</v>
      </c>
      <c r="D46" s="29">
        <v>16</v>
      </c>
      <c r="E46" s="28" t="s">
        <v>57</v>
      </c>
      <c r="F46" s="41" t="s">
        <v>76</v>
      </c>
      <c r="H46" s="55"/>
      <c r="I46" s="56"/>
      <c r="J46" s="57"/>
      <c r="K46" s="58"/>
      <c r="L46" s="56"/>
      <c r="M46" s="59"/>
    </row>
    <row r="47" spans="1:13" x14ac:dyDescent="0.25">
      <c r="A47" s="41" t="s">
        <v>64</v>
      </c>
      <c r="B47" s="28" t="s">
        <v>0</v>
      </c>
      <c r="C47" s="30">
        <v>27</v>
      </c>
      <c r="D47" s="29">
        <v>29</v>
      </c>
      <c r="E47" s="28" t="s">
        <v>41</v>
      </c>
      <c r="F47" s="41" t="s">
        <v>77</v>
      </c>
      <c r="H47" s="55"/>
      <c r="I47" s="56"/>
      <c r="J47" s="57"/>
      <c r="K47" s="58"/>
      <c r="L47" s="56"/>
      <c r="M47" s="59"/>
    </row>
    <row r="48" spans="1:13" x14ac:dyDescent="0.25">
      <c r="A48" s="41" t="s">
        <v>74</v>
      </c>
      <c r="B48" s="28" t="s">
        <v>40</v>
      </c>
      <c r="C48" s="30">
        <v>20</v>
      </c>
      <c r="D48" s="29">
        <v>13</v>
      </c>
      <c r="E48" s="28" t="s">
        <v>47</v>
      </c>
      <c r="F48" s="41" t="s">
        <v>72</v>
      </c>
      <c r="H48" s="55"/>
      <c r="I48" s="56"/>
      <c r="J48" s="57"/>
      <c r="K48" s="58"/>
      <c r="L48" s="56"/>
      <c r="M48" s="59"/>
    </row>
    <row r="49" spans="1:13" x14ac:dyDescent="0.25">
      <c r="A49" s="42" t="s">
        <v>85</v>
      </c>
      <c r="B49" s="43"/>
      <c r="C49" s="45"/>
      <c r="D49" s="45"/>
      <c r="E49" s="43"/>
      <c r="F49" s="46"/>
      <c r="H49" s="54"/>
      <c r="I49" s="48"/>
      <c r="J49" s="49"/>
      <c r="K49" s="50"/>
      <c r="L49" s="48"/>
      <c r="M49" s="51"/>
    </row>
    <row r="50" spans="1:13" x14ac:dyDescent="0.25">
      <c r="A50" s="41" t="s">
        <v>77</v>
      </c>
      <c r="B50" s="28" t="s">
        <v>41</v>
      </c>
      <c r="C50" s="30">
        <v>28</v>
      </c>
      <c r="D50" s="29">
        <v>24</v>
      </c>
      <c r="E50" s="28" t="s">
        <v>47</v>
      </c>
      <c r="F50" s="41" t="s">
        <v>72</v>
      </c>
      <c r="H50" s="55"/>
      <c r="I50" s="56"/>
      <c r="J50" s="57"/>
      <c r="K50" s="58"/>
      <c r="L50" s="56"/>
      <c r="M50" s="59"/>
    </row>
    <row r="51" spans="1:13" x14ac:dyDescent="0.25">
      <c r="A51" s="41" t="s">
        <v>68</v>
      </c>
      <c r="B51" s="28" t="s">
        <v>52</v>
      </c>
      <c r="C51" s="30">
        <v>36</v>
      </c>
      <c r="D51" s="29">
        <v>15</v>
      </c>
      <c r="E51" s="28" t="s">
        <v>44</v>
      </c>
      <c r="F51" s="41" t="s">
        <v>71</v>
      </c>
      <c r="H51" s="55"/>
      <c r="I51" s="56"/>
      <c r="J51" s="57"/>
      <c r="K51" s="58"/>
      <c r="L51" s="56"/>
      <c r="M51" s="59"/>
    </row>
    <row r="52" spans="1:13" x14ac:dyDescent="0.25">
      <c r="A52" s="41" t="s">
        <v>73</v>
      </c>
      <c r="B52" s="28" t="s">
        <v>50</v>
      </c>
      <c r="C52" s="30">
        <v>27</v>
      </c>
      <c r="D52" s="29">
        <v>27</v>
      </c>
      <c r="E52" s="28" t="s">
        <v>0</v>
      </c>
      <c r="F52" s="41" t="s">
        <v>64</v>
      </c>
      <c r="H52" s="55"/>
      <c r="I52" s="56"/>
      <c r="J52" s="57"/>
      <c r="K52" s="58"/>
      <c r="L52" s="56"/>
      <c r="M52" s="59"/>
    </row>
    <row r="53" spans="1:13" x14ac:dyDescent="0.25">
      <c r="A53" s="41" t="s">
        <v>75</v>
      </c>
      <c r="B53" s="28" t="s">
        <v>45</v>
      </c>
      <c r="C53" s="30">
        <v>41</v>
      </c>
      <c r="D53" s="29">
        <v>17</v>
      </c>
      <c r="E53" s="28" t="s">
        <v>43</v>
      </c>
      <c r="F53" s="41" t="s">
        <v>69</v>
      </c>
      <c r="H53" s="55"/>
      <c r="I53" s="56"/>
      <c r="J53" s="57"/>
      <c r="K53" s="58"/>
      <c r="L53" s="56"/>
      <c r="M53" s="59"/>
    </row>
    <row r="54" spans="1:13" x14ac:dyDescent="0.25">
      <c r="A54" s="41" t="s">
        <v>66</v>
      </c>
      <c r="B54" s="28" t="s">
        <v>46</v>
      </c>
      <c r="C54" s="30">
        <v>27</v>
      </c>
      <c r="D54" s="29">
        <v>8</v>
      </c>
      <c r="E54" s="28" t="s">
        <v>49</v>
      </c>
      <c r="F54" s="41" t="s">
        <v>70</v>
      </c>
      <c r="H54" s="55"/>
      <c r="I54" s="56"/>
      <c r="J54" s="57"/>
      <c r="K54" s="58"/>
      <c r="L54" s="56"/>
      <c r="M54" s="59"/>
    </row>
    <row r="55" spans="1:13" x14ac:dyDescent="0.25">
      <c r="A55" s="41" t="s">
        <v>76</v>
      </c>
      <c r="B55" s="28" t="s">
        <v>57</v>
      </c>
      <c r="C55" s="30">
        <v>33</v>
      </c>
      <c r="D55" s="29">
        <v>30</v>
      </c>
      <c r="E55" s="28" t="s">
        <v>51</v>
      </c>
      <c r="F55" s="41" t="s">
        <v>65</v>
      </c>
      <c r="H55" s="55"/>
      <c r="I55" s="56"/>
      <c r="J55" s="57"/>
      <c r="K55" s="58"/>
      <c r="L55" s="56"/>
      <c r="M55" s="59"/>
    </row>
    <row r="56" spans="1:13" x14ac:dyDescent="0.25">
      <c r="A56" s="41" t="s">
        <v>67</v>
      </c>
      <c r="B56" s="28" t="s">
        <v>42</v>
      </c>
      <c r="C56" s="30">
        <v>42</v>
      </c>
      <c r="D56" s="29">
        <v>15</v>
      </c>
      <c r="E56" s="28" t="s">
        <v>40</v>
      </c>
      <c r="F56" s="41" t="s">
        <v>74</v>
      </c>
      <c r="H56" s="55"/>
      <c r="I56" s="56"/>
      <c r="J56" s="57"/>
      <c r="K56" s="58"/>
      <c r="L56" s="56"/>
      <c r="M56" s="59"/>
    </row>
    <row r="57" spans="1:13" x14ac:dyDescent="0.25">
      <c r="A57" s="52" t="s">
        <v>86</v>
      </c>
      <c r="B57" s="43"/>
      <c r="C57" s="45"/>
      <c r="D57" s="45"/>
      <c r="E57" s="43"/>
      <c r="F57" s="46"/>
      <c r="H57" s="54"/>
      <c r="I57" s="48"/>
      <c r="J57" s="49"/>
      <c r="K57" s="50"/>
      <c r="L57" s="48"/>
      <c r="M57" s="51"/>
    </row>
    <row r="58" spans="1:13" x14ac:dyDescent="0.25">
      <c r="A58" s="41" t="s">
        <v>72</v>
      </c>
      <c r="B58" s="28" t="s">
        <v>47</v>
      </c>
      <c r="C58" s="30">
        <v>33</v>
      </c>
      <c r="D58" s="29">
        <v>22</v>
      </c>
      <c r="E58" s="28" t="s">
        <v>52</v>
      </c>
      <c r="F58" s="41" t="s">
        <v>68</v>
      </c>
      <c r="H58" s="55"/>
      <c r="I58" s="56"/>
      <c r="J58" s="57"/>
      <c r="K58" s="58"/>
      <c r="L58" s="56"/>
      <c r="M58" s="59"/>
    </row>
    <row r="59" spans="1:13" x14ac:dyDescent="0.25">
      <c r="A59" s="41" t="s">
        <v>70</v>
      </c>
      <c r="B59" s="28" t="s">
        <v>49</v>
      </c>
      <c r="C59" s="30">
        <v>37</v>
      </c>
      <c r="D59" s="29">
        <v>24</v>
      </c>
      <c r="E59" s="28" t="s">
        <v>44</v>
      </c>
      <c r="F59" s="41" t="s">
        <v>71</v>
      </c>
      <c r="H59" s="55"/>
      <c r="I59" s="56"/>
      <c r="J59" s="57"/>
      <c r="K59" s="58"/>
      <c r="L59" s="56"/>
      <c r="M59" s="59"/>
    </row>
    <row r="60" spans="1:13" x14ac:dyDescent="0.25">
      <c r="A60" s="41" t="s">
        <v>64</v>
      </c>
      <c r="B60" s="28" t="s">
        <v>0</v>
      </c>
      <c r="C60" s="30">
        <v>27</v>
      </c>
      <c r="D60" s="29">
        <v>14</v>
      </c>
      <c r="E60" s="28" t="s">
        <v>57</v>
      </c>
      <c r="F60" s="41" t="s">
        <v>76</v>
      </c>
      <c r="H60" s="55"/>
      <c r="I60" s="56"/>
      <c r="J60" s="57"/>
      <c r="K60" s="58"/>
      <c r="L60" s="56"/>
      <c r="M60" s="59"/>
    </row>
    <row r="61" spans="1:13" x14ac:dyDescent="0.25">
      <c r="A61" s="41" t="s">
        <v>65</v>
      </c>
      <c r="B61" s="28" t="s">
        <v>51</v>
      </c>
      <c r="C61" s="30">
        <v>20</v>
      </c>
      <c r="D61" s="29">
        <v>9</v>
      </c>
      <c r="E61" s="28" t="s">
        <v>41</v>
      </c>
      <c r="F61" s="41" t="s">
        <v>77</v>
      </c>
      <c r="H61" s="55"/>
      <c r="I61" s="56"/>
      <c r="J61" s="57"/>
      <c r="K61" s="58"/>
      <c r="L61" s="56"/>
      <c r="M61" s="59"/>
    </row>
    <row r="62" spans="1:13" x14ac:dyDescent="0.25">
      <c r="A62" s="41" t="s">
        <v>69</v>
      </c>
      <c r="B62" s="28" t="s">
        <v>43</v>
      </c>
      <c r="C62" s="30">
        <v>30</v>
      </c>
      <c r="D62" s="29">
        <v>9</v>
      </c>
      <c r="E62" s="28" t="s">
        <v>42</v>
      </c>
      <c r="F62" s="41" t="s">
        <v>67</v>
      </c>
      <c r="H62" s="55"/>
      <c r="I62" s="56"/>
      <c r="J62" s="57"/>
      <c r="K62" s="58"/>
      <c r="L62" s="56"/>
      <c r="M62" s="59"/>
    </row>
    <row r="63" spans="1:13" x14ac:dyDescent="0.25">
      <c r="A63" s="41" t="s">
        <v>75</v>
      </c>
      <c r="B63" s="28" t="s">
        <v>45</v>
      </c>
      <c r="C63" s="30">
        <v>12</v>
      </c>
      <c r="D63" s="29">
        <v>6</v>
      </c>
      <c r="E63" s="28" t="s">
        <v>50</v>
      </c>
      <c r="F63" s="41" t="s">
        <v>73</v>
      </c>
      <c r="H63" s="55"/>
      <c r="I63" s="56"/>
      <c r="J63" s="57"/>
      <c r="K63" s="58"/>
      <c r="L63" s="56"/>
      <c r="M63" s="59"/>
    </row>
    <row r="64" spans="1:13" x14ac:dyDescent="0.25">
      <c r="A64" s="41" t="s">
        <v>74</v>
      </c>
      <c r="B64" s="28" t="s">
        <v>40</v>
      </c>
      <c r="C64" s="30">
        <v>24</v>
      </c>
      <c r="D64" s="29">
        <v>15</v>
      </c>
      <c r="E64" s="28" t="s">
        <v>46</v>
      </c>
      <c r="F64" s="41" t="s">
        <v>66</v>
      </c>
      <c r="H64" s="55"/>
      <c r="I64" s="56"/>
      <c r="J64" s="57"/>
      <c r="K64" s="58"/>
      <c r="L64" s="56"/>
      <c r="M64" s="59"/>
    </row>
    <row r="65" spans="1:13" x14ac:dyDescent="0.25">
      <c r="A65" s="42" t="s">
        <v>87</v>
      </c>
      <c r="B65" s="43"/>
      <c r="C65" s="45"/>
      <c r="D65" s="45"/>
      <c r="E65" s="43"/>
      <c r="F65" s="46"/>
      <c r="H65" s="54"/>
      <c r="I65" s="48"/>
      <c r="J65" s="49"/>
      <c r="K65" s="50"/>
      <c r="L65" s="48"/>
      <c r="M65" s="51"/>
    </row>
    <row r="66" spans="1:13" x14ac:dyDescent="0.25">
      <c r="A66" s="41" t="s">
        <v>65</v>
      </c>
      <c r="B66" s="28" t="s">
        <v>51</v>
      </c>
      <c r="C66" s="30">
        <v>19</v>
      </c>
      <c r="D66" s="29">
        <v>19</v>
      </c>
      <c r="E66" s="28" t="s">
        <v>47</v>
      </c>
      <c r="F66" s="41" t="s">
        <v>72</v>
      </c>
      <c r="H66" s="55"/>
      <c r="I66" s="56"/>
      <c r="J66" s="57"/>
      <c r="K66" s="58"/>
      <c r="L66" s="56"/>
      <c r="M66" s="59"/>
    </row>
    <row r="67" spans="1:13" x14ac:dyDescent="0.25">
      <c r="A67" s="41" t="s">
        <v>67</v>
      </c>
      <c r="B67" s="28" t="s">
        <v>42</v>
      </c>
      <c r="C67" s="30">
        <v>23</v>
      </c>
      <c r="D67" s="29">
        <v>0</v>
      </c>
      <c r="E67" s="28" t="s">
        <v>0</v>
      </c>
      <c r="F67" s="41" t="s">
        <v>64</v>
      </c>
      <c r="H67" s="55"/>
      <c r="I67" s="56"/>
      <c r="J67" s="57"/>
      <c r="K67" s="58"/>
      <c r="L67" s="56"/>
      <c r="M67" s="59"/>
    </row>
    <row r="68" spans="1:13" x14ac:dyDescent="0.25">
      <c r="A68" s="41" t="s">
        <v>71</v>
      </c>
      <c r="B68" s="28" t="s">
        <v>44</v>
      </c>
      <c r="C68" s="30">
        <v>28</v>
      </c>
      <c r="D68" s="29">
        <v>26</v>
      </c>
      <c r="E68" s="28" t="s">
        <v>43</v>
      </c>
      <c r="F68" s="41" t="s">
        <v>69</v>
      </c>
      <c r="H68" s="55"/>
      <c r="I68" s="56"/>
      <c r="J68" s="57"/>
      <c r="K68" s="58"/>
      <c r="L68" s="56"/>
      <c r="M68" s="59"/>
    </row>
    <row r="69" spans="1:13" x14ac:dyDescent="0.25">
      <c r="A69" s="41" t="s">
        <v>77</v>
      </c>
      <c r="B69" s="28" t="s">
        <v>41</v>
      </c>
      <c r="C69" s="30">
        <v>3</v>
      </c>
      <c r="D69" s="29">
        <v>9</v>
      </c>
      <c r="E69" s="28" t="s">
        <v>49</v>
      </c>
      <c r="F69" s="41" t="s">
        <v>70</v>
      </c>
      <c r="H69" s="55"/>
      <c r="I69" s="56"/>
      <c r="J69" s="57"/>
      <c r="K69" s="58"/>
      <c r="L69" s="56"/>
      <c r="M69" s="59"/>
    </row>
    <row r="70" spans="1:13" x14ac:dyDescent="0.25">
      <c r="A70" s="41" t="s">
        <v>68</v>
      </c>
      <c r="B70" s="28" t="s">
        <v>52</v>
      </c>
      <c r="C70" s="30">
        <v>34</v>
      </c>
      <c r="D70" s="29">
        <v>8</v>
      </c>
      <c r="E70" s="28" t="s">
        <v>40</v>
      </c>
      <c r="F70" s="41" t="s">
        <v>74</v>
      </c>
      <c r="H70" s="55"/>
      <c r="I70" s="56"/>
      <c r="J70" s="57"/>
      <c r="K70" s="58"/>
      <c r="L70" s="56"/>
      <c r="M70" s="59"/>
    </row>
    <row r="71" spans="1:13" x14ac:dyDescent="0.25">
      <c r="A71" s="41" t="s">
        <v>66</v>
      </c>
      <c r="B71" s="28" t="s">
        <v>46</v>
      </c>
      <c r="C71" s="30">
        <v>45</v>
      </c>
      <c r="D71" s="29">
        <v>17</v>
      </c>
      <c r="E71" s="28" t="s">
        <v>45</v>
      </c>
      <c r="F71" s="41" t="s">
        <v>75</v>
      </c>
      <c r="H71" s="55"/>
      <c r="I71" s="56"/>
      <c r="J71" s="57"/>
      <c r="K71" s="58"/>
      <c r="L71" s="56"/>
      <c r="M71" s="59"/>
    </row>
    <row r="72" spans="1:13" x14ac:dyDescent="0.25">
      <c r="A72" s="41" t="s">
        <v>76</v>
      </c>
      <c r="B72" s="28" t="s">
        <v>57</v>
      </c>
      <c r="C72" s="30">
        <v>9</v>
      </c>
      <c r="D72" s="29">
        <v>25</v>
      </c>
      <c r="E72" s="28" t="s">
        <v>50</v>
      </c>
      <c r="F72" s="41" t="s">
        <v>73</v>
      </c>
      <c r="H72" s="55"/>
      <c r="I72" s="56"/>
      <c r="J72" s="57"/>
      <c r="K72" s="58"/>
      <c r="L72" s="56"/>
      <c r="M72" s="59"/>
    </row>
    <row r="73" spans="1:13" x14ac:dyDescent="0.25">
      <c r="A73" s="52" t="s">
        <v>88</v>
      </c>
      <c r="B73" s="43"/>
      <c r="C73" s="45"/>
      <c r="D73" s="45"/>
      <c r="E73" s="43"/>
      <c r="F73" s="46"/>
      <c r="H73" s="54"/>
      <c r="I73" s="48"/>
      <c r="J73" s="49"/>
      <c r="K73" s="50"/>
      <c r="L73" s="48"/>
      <c r="M73" s="51"/>
    </row>
    <row r="74" spans="1:13" x14ac:dyDescent="0.25">
      <c r="A74" s="41" t="s">
        <v>73</v>
      </c>
      <c r="B74" s="28" t="s">
        <v>50</v>
      </c>
      <c r="C74" s="30">
        <v>30</v>
      </c>
      <c r="D74" s="29">
        <v>34</v>
      </c>
      <c r="E74" s="28" t="s">
        <v>42</v>
      </c>
      <c r="F74" s="41" t="s">
        <v>67</v>
      </c>
      <c r="H74" s="55"/>
      <c r="I74" s="56"/>
      <c r="J74" s="57"/>
      <c r="K74" s="58"/>
      <c r="L74" s="56"/>
      <c r="M74" s="59"/>
    </row>
    <row r="75" spans="1:13" x14ac:dyDescent="0.25">
      <c r="A75" s="41" t="s">
        <v>74</v>
      </c>
      <c r="B75" s="28" t="s">
        <v>40</v>
      </c>
      <c r="C75" s="30">
        <v>30</v>
      </c>
      <c r="D75" s="29">
        <v>13</v>
      </c>
      <c r="E75" s="28" t="s">
        <v>0</v>
      </c>
      <c r="F75" s="41" t="s">
        <v>64</v>
      </c>
      <c r="H75" s="55"/>
      <c r="I75" s="56"/>
      <c r="J75" s="57"/>
      <c r="K75" s="58"/>
      <c r="L75" s="56"/>
      <c r="M75" s="59"/>
    </row>
    <row r="76" spans="1:13" x14ac:dyDescent="0.25">
      <c r="A76" s="41" t="s">
        <v>75</v>
      </c>
      <c r="B76" s="28" t="s">
        <v>45</v>
      </c>
      <c r="C76" s="30">
        <v>22</v>
      </c>
      <c r="D76" s="29">
        <v>13</v>
      </c>
      <c r="E76" s="28" t="s">
        <v>44</v>
      </c>
      <c r="F76" s="41" t="s">
        <v>71</v>
      </c>
      <c r="H76" s="55"/>
      <c r="I76" s="56"/>
      <c r="J76" s="57"/>
      <c r="K76" s="58"/>
      <c r="L76" s="56"/>
      <c r="M76" s="59"/>
    </row>
    <row r="77" spans="1:13" x14ac:dyDescent="0.25">
      <c r="A77" s="41" t="s">
        <v>70</v>
      </c>
      <c r="B77" s="28" t="s">
        <v>49</v>
      </c>
      <c r="C77" s="30">
        <v>9</v>
      </c>
      <c r="D77" s="29">
        <v>19</v>
      </c>
      <c r="E77" s="28" t="s">
        <v>51</v>
      </c>
      <c r="F77" s="41" t="s">
        <v>65</v>
      </c>
      <c r="H77" s="55"/>
      <c r="I77" s="56"/>
      <c r="J77" s="57"/>
      <c r="K77" s="58"/>
      <c r="L77" s="56"/>
      <c r="M77" s="59"/>
    </row>
    <row r="78" spans="1:13" x14ac:dyDescent="0.25">
      <c r="A78" s="41" t="s">
        <v>72</v>
      </c>
      <c r="B78" s="28" t="s">
        <v>47</v>
      </c>
      <c r="C78" s="30">
        <v>33</v>
      </c>
      <c r="D78" s="29">
        <v>8</v>
      </c>
      <c r="E78" s="28" t="s">
        <v>46</v>
      </c>
      <c r="F78" s="41" t="s">
        <v>66</v>
      </c>
      <c r="H78" s="55"/>
      <c r="I78" s="56"/>
      <c r="J78" s="57"/>
      <c r="K78" s="58"/>
      <c r="L78" s="56"/>
      <c r="M78" s="59"/>
    </row>
    <row r="79" spans="1:13" x14ac:dyDescent="0.25">
      <c r="A79" s="41" t="s">
        <v>69</v>
      </c>
      <c r="B79" s="28" t="s">
        <v>43</v>
      </c>
      <c r="C79" s="30">
        <v>26</v>
      </c>
      <c r="D79" s="29">
        <v>21</v>
      </c>
      <c r="E79" s="28" t="s">
        <v>57</v>
      </c>
      <c r="F79" s="41" t="s">
        <v>76</v>
      </c>
      <c r="H79" s="55"/>
      <c r="I79" s="56"/>
      <c r="J79" s="57"/>
      <c r="K79" s="58"/>
      <c r="L79" s="56"/>
      <c r="M79" s="59"/>
    </row>
    <row r="80" spans="1:13" x14ac:dyDescent="0.25">
      <c r="A80" s="41" t="s">
        <v>68</v>
      </c>
      <c r="B80" s="28" t="s">
        <v>52</v>
      </c>
      <c r="C80" s="30">
        <v>45</v>
      </c>
      <c r="D80" s="29">
        <v>10</v>
      </c>
      <c r="E80" s="28" t="s">
        <v>41</v>
      </c>
      <c r="F80" s="41" t="s">
        <v>77</v>
      </c>
      <c r="H80" s="55"/>
      <c r="I80" s="56"/>
      <c r="J80" s="57"/>
      <c r="K80" s="58"/>
      <c r="L80" s="56"/>
      <c r="M80" s="59"/>
    </row>
    <row r="81" spans="1:13" x14ac:dyDescent="0.25">
      <c r="A81" s="42" t="s">
        <v>89</v>
      </c>
      <c r="B81" s="43"/>
      <c r="C81" s="45"/>
      <c r="D81" s="45"/>
      <c r="E81" s="43"/>
      <c r="F81" s="46"/>
      <c r="H81" s="54"/>
      <c r="I81" s="48"/>
      <c r="J81" s="49"/>
      <c r="K81" s="50"/>
      <c r="L81" s="48"/>
      <c r="M81" s="51"/>
    </row>
    <row r="82" spans="1:13" x14ac:dyDescent="0.25">
      <c r="A82" s="41" t="s">
        <v>77</v>
      </c>
      <c r="B82" s="28" t="s">
        <v>41</v>
      </c>
      <c r="C82" s="30">
        <v>6</v>
      </c>
      <c r="D82" s="29">
        <v>6</v>
      </c>
      <c r="E82" s="28" t="s">
        <v>43</v>
      </c>
      <c r="F82" s="41" t="s">
        <v>69</v>
      </c>
      <c r="H82" s="55"/>
      <c r="I82" s="56"/>
      <c r="J82" s="57"/>
      <c r="K82" s="58"/>
      <c r="L82" s="56"/>
      <c r="M82" s="59"/>
    </row>
    <row r="83" spans="1:13" x14ac:dyDescent="0.25">
      <c r="A83" s="41" t="s">
        <v>73</v>
      </c>
      <c r="B83" s="28" t="s">
        <v>50</v>
      </c>
      <c r="C83" s="30">
        <v>29</v>
      </c>
      <c r="D83" s="29">
        <v>25</v>
      </c>
      <c r="E83" s="28" t="s">
        <v>47</v>
      </c>
      <c r="F83" s="41" t="s">
        <v>72</v>
      </c>
      <c r="H83" s="55"/>
      <c r="I83" s="56"/>
      <c r="J83" s="57"/>
      <c r="K83" s="58"/>
      <c r="L83" s="56"/>
      <c r="M83" s="59"/>
    </row>
    <row r="84" spans="1:13" x14ac:dyDescent="0.25">
      <c r="A84" s="41" t="s">
        <v>71</v>
      </c>
      <c r="B84" s="28" t="s">
        <v>44</v>
      </c>
      <c r="C84" s="30">
        <v>29</v>
      </c>
      <c r="D84" s="29">
        <v>12</v>
      </c>
      <c r="E84" s="28" t="s">
        <v>46</v>
      </c>
      <c r="F84" s="41" t="s">
        <v>66</v>
      </c>
      <c r="H84" s="55"/>
      <c r="I84" s="56"/>
      <c r="J84" s="57"/>
      <c r="K84" s="58"/>
      <c r="L84" s="56"/>
      <c r="M84" s="59"/>
    </row>
    <row r="85" spans="1:13" x14ac:dyDescent="0.25">
      <c r="A85" s="41" t="s">
        <v>64</v>
      </c>
      <c r="B85" s="28" t="s">
        <v>0</v>
      </c>
      <c r="C85" s="30">
        <v>8</v>
      </c>
      <c r="D85" s="29">
        <v>13</v>
      </c>
      <c r="E85" s="28" t="s">
        <v>52</v>
      </c>
      <c r="F85" s="41" t="s">
        <v>68</v>
      </c>
      <c r="H85" s="55"/>
      <c r="I85" s="56"/>
      <c r="J85" s="57"/>
      <c r="K85" s="58"/>
      <c r="L85" s="56"/>
      <c r="M85" s="59"/>
    </row>
    <row r="86" spans="1:13" x14ac:dyDescent="0.25">
      <c r="A86" s="41" t="s">
        <v>76</v>
      </c>
      <c r="B86" s="28" t="s">
        <v>57</v>
      </c>
      <c r="C86" s="30">
        <v>21</v>
      </c>
      <c r="D86" s="29">
        <v>18</v>
      </c>
      <c r="E86" s="28" t="s">
        <v>49</v>
      </c>
      <c r="F86" s="41" t="s">
        <v>70</v>
      </c>
      <c r="H86" s="55"/>
      <c r="I86" s="56"/>
      <c r="J86" s="57"/>
      <c r="K86" s="58"/>
      <c r="L86" s="56"/>
      <c r="M86" s="59"/>
    </row>
    <row r="87" spans="1:13" x14ac:dyDescent="0.25">
      <c r="A87" s="41" t="s">
        <v>67</v>
      </c>
      <c r="B87" s="28" t="s">
        <v>42</v>
      </c>
      <c r="C87" s="30">
        <v>20</v>
      </c>
      <c r="D87" s="29">
        <v>15</v>
      </c>
      <c r="E87" s="28" t="s">
        <v>45</v>
      </c>
      <c r="F87" s="41" t="s">
        <v>75</v>
      </c>
      <c r="H87" s="55"/>
      <c r="I87" s="56"/>
      <c r="J87" s="57"/>
      <c r="K87" s="58"/>
      <c r="L87" s="56"/>
      <c r="M87" s="59"/>
    </row>
    <row r="88" spans="1:13" x14ac:dyDescent="0.25">
      <c r="A88" s="41" t="s">
        <v>65</v>
      </c>
      <c r="B88" s="28" t="s">
        <v>51</v>
      </c>
      <c r="C88" s="30">
        <v>41</v>
      </c>
      <c r="D88" s="29">
        <v>19</v>
      </c>
      <c r="E88" s="28" t="s">
        <v>40</v>
      </c>
      <c r="F88" s="41" t="s">
        <v>74</v>
      </c>
      <c r="H88" s="55"/>
      <c r="I88" s="56"/>
      <c r="J88" s="57"/>
      <c r="K88" s="58"/>
      <c r="L88" s="56"/>
      <c r="M88" s="59"/>
    </row>
    <row r="89" spans="1:13" x14ac:dyDescent="0.25">
      <c r="A89" s="42" t="s">
        <v>90</v>
      </c>
      <c r="B89" s="43"/>
      <c r="C89" s="45"/>
      <c r="D89" s="45"/>
      <c r="E89" s="43"/>
      <c r="F89" s="46"/>
      <c r="H89" s="54"/>
      <c r="I89" s="48"/>
      <c r="J89" s="49"/>
      <c r="K89" s="50"/>
      <c r="L89" s="48"/>
      <c r="M89" s="51"/>
    </row>
    <row r="90" spans="1:13" x14ac:dyDescent="0.25">
      <c r="A90" s="41" t="s">
        <v>66</v>
      </c>
      <c r="B90" s="28" t="s">
        <v>46</v>
      </c>
      <c r="C90" s="30">
        <v>52</v>
      </c>
      <c r="D90" s="29">
        <v>9</v>
      </c>
      <c r="E90" s="28" t="s">
        <v>41</v>
      </c>
      <c r="F90" s="41" t="s">
        <v>77</v>
      </c>
      <c r="H90" s="55"/>
      <c r="I90" s="56"/>
      <c r="J90" s="57"/>
      <c r="K90" s="58"/>
      <c r="L90" s="56"/>
      <c r="M90" s="59"/>
    </row>
    <row r="91" spans="1:13" x14ac:dyDescent="0.25">
      <c r="A91" s="41" t="s">
        <v>69</v>
      </c>
      <c r="B91" s="28" t="s">
        <v>43</v>
      </c>
      <c r="C91" s="30">
        <v>20</v>
      </c>
      <c r="D91" s="29">
        <v>44</v>
      </c>
      <c r="E91" s="28" t="s">
        <v>50</v>
      </c>
      <c r="F91" s="41" t="s">
        <v>73</v>
      </c>
      <c r="H91" s="55"/>
      <c r="I91" s="56"/>
      <c r="J91" s="57"/>
      <c r="K91" s="58"/>
      <c r="L91" s="56"/>
      <c r="M91" s="59"/>
    </row>
    <row r="92" spans="1:13" x14ac:dyDescent="0.25">
      <c r="A92" s="41" t="s">
        <v>72</v>
      </c>
      <c r="B92" s="28" t="s">
        <v>47</v>
      </c>
      <c r="C92" s="30">
        <v>20</v>
      </c>
      <c r="D92" s="29">
        <v>20</v>
      </c>
      <c r="E92" s="28" t="s">
        <v>57</v>
      </c>
      <c r="F92" s="41" t="s">
        <v>76</v>
      </c>
      <c r="H92" s="55"/>
      <c r="I92" s="56"/>
      <c r="J92" s="57"/>
      <c r="K92" s="58"/>
      <c r="L92" s="56"/>
      <c r="M92" s="59"/>
    </row>
    <row r="93" spans="1:13" x14ac:dyDescent="0.25">
      <c r="A93" s="41" t="s">
        <v>75</v>
      </c>
      <c r="B93" s="28" t="s">
        <v>45</v>
      </c>
      <c r="C93" s="30">
        <v>40</v>
      </c>
      <c r="D93" s="29">
        <v>8</v>
      </c>
      <c r="E93" s="28" t="s">
        <v>0</v>
      </c>
      <c r="F93" s="41" t="s">
        <v>64</v>
      </c>
      <c r="H93" s="55"/>
      <c r="I93" s="56"/>
      <c r="J93" s="57"/>
      <c r="K93" s="58"/>
      <c r="L93" s="56"/>
      <c r="M93" s="59"/>
    </row>
    <row r="94" spans="1:13" x14ac:dyDescent="0.25">
      <c r="A94" s="41" t="s">
        <v>70</v>
      </c>
      <c r="B94" s="28" t="s">
        <v>49</v>
      </c>
      <c r="C94" s="30">
        <v>23</v>
      </c>
      <c r="D94" s="29">
        <v>27</v>
      </c>
      <c r="E94" s="28" t="s">
        <v>42</v>
      </c>
      <c r="F94" s="41" t="s">
        <v>67</v>
      </c>
      <c r="H94" s="55"/>
      <c r="I94" s="56"/>
      <c r="J94" s="57"/>
      <c r="K94" s="58"/>
      <c r="L94" s="56"/>
      <c r="M94" s="59"/>
    </row>
    <row r="95" spans="1:13" x14ac:dyDescent="0.25">
      <c r="A95" s="41" t="s">
        <v>74</v>
      </c>
      <c r="B95" s="28" t="s">
        <v>40</v>
      </c>
      <c r="C95" s="30">
        <v>29</v>
      </c>
      <c r="D95" s="29">
        <v>22</v>
      </c>
      <c r="E95" s="28" t="s">
        <v>44</v>
      </c>
      <c r="F95" s="41" t="s">
        <v>71</v>
      </c>
      <c r="H95" s="55"/>
      <c r="I95" s="56"/>
      <c r="J95" s="57"/>
      <c r="K95" s="58"/>
      <c r="L95" s="56"/>
      <c r="M95" s="59"/>
    </row>
    <row r="96" spans="1:13" x14ac:dyDescent="0.25">
      <c r="A96" s="41" t="s">
        <v>68</v>
      </c>
      <c r="B96" s="28" t="s">
        <v>52</v>
      </c>
      <c r="C96" s="30">
        <v>13</v>
      </c>
      <c r="D96" s="29">
        <v>13</v>
      </c>
      <c r="E96" s="28" t="s">
        <v>51</v>
      </c>
      <c r="F96" s="41" t="s">
        <v>65</v>
      </c>
      <c r="H96" s="55"/>
      <c r="I96" s="56"/>
      <c r="J96" s="57"/>
      <c r="K96" s="58"/>
      <c r="L96" s="56"/>
      <c r="M96" s="59"/>
    </row>
    <row r="97" spans="1:13" x14ac:dyDescent="0.25">
      <c r="A97" s="42" t="s">
        <v>13</v>
      </c>
      <c r="B97" s="43"/>
      <c r="C97" s="45"/>
      <c r="D97" s="45"/>
      <c r="E97" s="43"/>
      <c r="F97" s="46"/>
      <c r="H97" s="54"/>
      <c r="I97" s="48"/>
      <c r="J97" s="49"/>
      <c r="K97" s="50"/>
      <c r="L97" s="48"/>
      <c r="M97" s="51"/>
    </row>
    <row r="98" spans="1:13" x14ac:dyDescent="0.25">
      <c r="A98" s="41" t="s">
        <v>64</v>
      </c>
      <c r="B98" s="28" t="s">
        <v>0</v>
      </c>
      <c r="C98" s="30">
        <v>12</v>
      </c>
      <c r="D98" s="29">
        <v>13</v>
      </c>
      <c r="E98" s="28" t="s">
        <v>46</v>
      </c>
      <c r="F98" s="41" t="s">
        <v>66</v>
      </c>
      <c r="H98" s="55"/>
      <c r="I98" s="56"/>
      <c r="J98" s="57"/>
      <c r="K98" s="58"/>
      <c r="L98" s="56"/>
      <c r="M98" s="59"/>
    </row>
    <row r="99" spans="1:13" x14ac:dyDescent="0.25">
      <c r="A99" s="41" t="s">
        <v>73</v>
      </c>
      <c r="B99" s="28" t="s">
        <v>50</v>
      </c>
      <c r="C99" s="30">
        <v>27</v>
      </c>
      <c r="D99" s="29">
        <v>19</v>
      </c>
      <c r="E99" s="28" t="s">
        <v>40</v>
      </c>
      <c r="F99" s="41" t="s">
        <v>74</v>
      </c>
      <c r="H99" s="55"/>
      <c r="I99" s="56"/>
      <c r="J99" s="57"/>
      <c r="K99" s="58"/>
      <c r="L99" s="56"/>
      <c r="M99" s="59"/>
    </row>
    <row r="100" spans="1:13" x14ac:dyDescent="0.25">
      <c r="A100" s="41" t="s">
        <v>72</v>
      </c>
      <c r="B100" s="28" t="s">
        <v>47</v>
      </c>
      <c r="C100" s="30">
        <v>29</v>
      </c>
      <c r="D100" s="29">
        <v>26</v>
      </c>
      <c r="E100" s="28" t="s">
        <v>43</v>
      </c>
      <c r="F100" s="41" t="s">
        <v>69</v>
      </c>
      <c r="H100" s="55"/>
      <c r="I100" s="56"/>
      <c r="J100" s="57"/>
      <c r="K100" s="58"/>
      <c r="L100" s="56"/>
      <c r="M100" s="59"/>
    </row>
    <row r="101" spans="1:13" x14ac:dyDescent="0.25">
      <c r="A101" s="41" t="s">
        <v>70</v>
      </c>
      <c r="B101" s="28" t="s">
        <v>49</v>
      </c>
      <c r="C101" s="30">
        <v>13</v>
      </c>
      <c r="D101" s="29">
        <v>44</v>
      </c>
      <c r="E101" s="28" t="s">
        <v>45</v>
      </c>
      <c r="F101" s="41" t="s">
        <v>75</v>
      </c>
      <c r="H101" s="55"/>
      <c r="I101" s="56"/>
      <c r="J101" s="57"/>
      <c r="K101" s="58"/>
      <c r="L101" s="56"/>
      <c r="M101" s="59"/>
    </row>
    <row r="102" spans="1:13" x14ac:dyDescent="0.25">
      <c r="A102" s="41" t="s">
        <v>67</v>
      </c>
      <c r="B102" s="28" t="s">
        <v>42</v>
      </c>
      <c r="C102" s="30">
        <v>22</v>
      </c>
      <c r="D102" s="29">
        <v>3</v>
      </c>
      <c r="E102" s="28" t="s">
        <v>41</v>
      </c>
      <c r="F102" s="41" t="s">
        <v>77</v>
      </c>
      <c r="H102" s="55"/>
      <c r="I102" s="56"/>
      <c r="J102" s="57"/>
      <c r="K102" s="58"/>
      <c r="L102" s="56"/>
      <c r="M102" s="59"/>
    </row>
    <row r="103" spans="1:13" x14ac:dyDescent="0.25">
      <c r="A103" s="41" t="s">
        <v>76</v>
      </c>
      <c r="B103" s="28" t="s">
        <v>51</v>
      </c>
      <c r="C103" s="30">
        <v>43</v>
      </c>
      <c r="D103" s="29">
        <v>3</v>
      </c>
      <c r="E103" s="28" t="s">
        <v>44</v>
      </c>
      <c r="F103" s="41" t="s">
        <v>71</v>
      </c>
      <c r="H103" s="55"/>
      <c r="I103" s="56"/>
      <c r="J103" s="57"/>
      <c r="K103" s="58"/>
      <c r="L103" s="56"/>
      <c r="M103" s="59"/>
    </row>
    <row r="104" spans="1:13" x14ac:dyDescent="0.25">
      <c r="A104" s="41" t="s">
        <v>76</v>
      </c>
      <c r="B104" s="28" t="s">
        <v>57</v>
      </c>
      <c r="C104" s="30">
        <v>30</v>
      </c>
      <c r="D104" s="29">
        <v>18</v>
      </c>
      <c r="E104" s="28" t="s">
        <v>52</v>
      </c>
      <c r="F104" s="41" t="s">
        <v>68</v>
      </c>
      <c r="H104" s="55"/>
      <c r="I104" s="56"/>
      <c r="J104" s="57"/>
      <c r="K104" s="58"/>
      <c r="L104" s="56"/>
      <c r="M104" s="59"/>
    </row>
  </sheetData>
  <dataValidations count="2">
    <dataValidation type="list" allowBlank="1" showInputMessage="1" showErrorMessage="1" sqref="B98:B104 B2:B8 B10:B16 B18:B24 B26:B32 B34:B40 B42:B48 B50:B56 B58:B64 B66:B72 B74:B80 B90:B96 E98:E104 E90:E96 L2:L8 E74:E80 E66:E72 E58:E64 E50:E56 E42:E48 E34:E40 E26:E32 E18:E24 E2:E8 E10:E16 I90:I96 I2:I8 L98:L104 I10:I16 I18:I24 I26:I32 I34:I40 I42:I48 I50:I56 I58:I64 I66:I72 I74:I80 I82:I88 L90:L96 L82:L88 L74:L80 L66:L72 L58:L64 L50:L56 L42:L48 L34:L40 L26:L32 L18:L24 L10:L16 I98:I104 E82:E88 B82:B88">
      <formula1>$P$2:$P$15</formula1>
    </dataValidation>
    <dataValidation type="list" allowBlank="1" showInputMessage="1" showErrorMessage="1" sqref="A2:A8 H10:H16 A10:A16 A18:A24 A26:A32 A34:A40 A42:A48 A50:A56 A58:A64 A66:A72 A74:A80 A82:A88 A90:A96 A98:A104 F98:F104 F10:F16 F82:F88 F74:F80 F66:F72 F58:F64 F50:F56 F42:F48 F34:F40 F26:F32 F18:F24 F90:F96 F2:F8 M2:M8 H2:H8 M10:M16 H18:H24 M18:M24 M26:M32 H26:H32">
      <formula1>$O$2:$O$15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1" workbookViewId="0">
      <selection activeCell="A18" sqref="A18"/>
    </sheetView>
  </sheetViews>
  <sheetFormatPr baseColWidth="10" defaultRowHeight="15" x14ac:dyDescent="0.25"/>
  <sheetData>
    <row r="1" spans="1:1" x14ac:dyDescent="0.25">
      <c r="A1" t="s">
        <v>132</v>
      </c>
    </row>
    <row r="2" spans="1:1" x14ac:dyDescent="0.25">
      <c r="A2" s="1" t="s">
        <v>133</v>
      </c>
    </row>
    <row r="3" spans="1:1" x14ac:dyDescent="0.25">
      <c r="A3" s="1" t="s">
        <v>134</v>
      </c>
    </row>
    <row r="4" spans="1:1" x14ac:dyDescent="0.25">
      <c r="A4" s="1" t="s">
        <v>135</v>
      </c>
    </row>
    <row r="5" spans="1:1" x14ac:dyDescent="0.25">
      <c r="A5" s="1" t="s">
        <v>136</v>
      </c>
    </row>
    <row r="6" spans="1:1" x14ac:dyDescent="0.25">
      <c r="A6" s="1" t="s">
        <v>137</v>
      </c>
    </row>
    <row r="7" spans="1:1" x14ac:dyDescent="0.25">
      <c r="A7" s="1" t="s">
        <v>138</v>
      </c>
    </row>
    <row r="8" spans="1:1" x14ac:dyDescent="0.25">
      <c r="A8" s="1" t="s">
        <v>139</v>
      </c>
    </row>
    <row r="9" spans="1:1" x14ac:dyDescent="0.25">
      <c r="A9" s="1" t="s">
        <v>140</v>
      </c>
    </row>
    <row r="10" spans="1:1" x14ac:dyDescent="0.25">
      <c r="A10" s="1" t="s">
        <v>141</v>
      </c>
    </row>
    <row r="11" spans="1:1" x14ac:dyDescent="0.25">
      <c r="A11" s="1" t="s">
        <v>142</v>
      </c>
    </row>
    <row r="12" spans="1:1" x14ac:dyDescent="0.25">
      <c r="A12" s="1" t="s">
        <v>143</v>
      </c>
    </row>
    <row r="13" spans="1:1" x14ac:dyDescent="0.25">
      <c r="A13" s="1" t="s">
        <v>144</v>
      </c>
    </row>
    <row r="14" spans="1:1" x14ac:dyDescent="0.25">
      <c r="A14" s="1" t="s">
        <v>145</v>
      </c>
    </row>
    <row r="15" spans="1:1" x14ac:dyDescent="0.25">
      <c r="A15" s="1" t="s">
        <v>146</v>
      </c>
    </row>
    <row r="16" spans="1:1" x14ac:dyDescent="0.25">
      <c r="A16" s="1" t="s">
        <v>147</v>
      </c>
    </row>
    <row r="17" spans="1:1" x14ac:dyDescent="0.25">
      <c r="A17" s="1" t="s">
        <v>148</v>
      </c>
    </row>
    <row r="18" spans="1:1" x14ac:dyDescent="0.25">
      <c r="A18" s="1" t="s">
        <v>149</v>
      </c>
    </row>
    <row r="19" spans="1:1" x14ac:dyDescent="0.25">
      <c r="A19" s="1" t="s">
        <v>150</v>
      </c>
    </row>
    <row r="20" spans="1:1" x14ac:dyDescent="0.25">
      <c r="A20" s="1" t="s">
        <v>151</v>
      </c>
    </row>
    <row r="21" spans="1:1" x14ac:dyDescent="0.25">
      <c r="A21" s="1" t="s">
        <v>152</v>
      </c>
    </row>
    <row r="22" spans="1:1" x14ac:dyDescent="0.25">
      <c r="A22" s="1" t="s">
        <v>153</v>
      </c>
    </row>
    <row r="23" spans="1:1" x14ac:dyDescent="0.25">
      <c r="A23" s="1" t="s">
        <v>154</v>
      </c>
    </row>
    <row r="24" spans="1:1" x14ac:dyDescent="0.25">
      <c r="A24" s="1" t="s">
        <v>155</v>
      </c>
    </row>
    <row r="25" spans="1:1" x14ac:dyDescent="0.25">
      <c r="A25" s="1" t="s">
        <v>156</v>
      </c>
    </row>
    <row r="26" spans="1:1" x14ac:dyDescent="0.25">
      <c r="A26" s="1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27</vt:i4>
      </vt:variant>
    </vt:vector>
  </HeadingPairs>
  <TitlesOfParts>
    <vt:vector size="44" baseType="lpstr">
      <vt:lpstr>Agen </vt:lpstr>
      <vt:lpstr>Bayonne</vt:lpstr>
      <vt:lpstr>Bordeaux</vt:lpstr>
      <vt:lpstr>Brive</vt:lpstr>
      <vt:lpstr>Castres</vt:lpstr>
      <vt:lpstr>Clermont</vt:lpstr>
      <vt:lpstr>La Rochelle</vt:lpstr>
      <vt:lpstr>Lyon </vt:lpstr>
      <vt:lpstr>Montpellier</vt:lpstr>
      <vt:lpstr>Paris</vt:lpstr>
      <vt:lpstr>Pau</vt:lpstr>
      <vt:lpstr>Racing 92</vt:lpstr>
      <vt:lpstr>toulon</vt:lpstr>
      <vt:lpstr>toulouse</vt:lpstr>
      <vt:lpstr>resulta </vt:lpstr>
      <vt:lpstr>resulta 2019 </vt:lpstr>
      <vt:lpstr>Feuil1</vt:lpstr>
      <vt:lpstr>journee</vt:lpstr>
      <vt:lpstr>journee1</vt:lpstr>
      <vt:lpstr>journee10</vt:lpstr>
      <vt:lpstr>journee11</vt:lpstr>
      <vt:lpstr>journee12</vt:lpstr>
      <vt:lpstr>journee13</vt:lpstr>
      <vt:lpstr>journee14</vt:lpstr>
      <vt:lpstr>journee15</vt:lpstr>
      <vt:lpstr>journee16</vt:lpstr>
      <vt:lpstr>journee17</vt:lpstr>
      <vt:lpstr>journee18</vt:lpstr>
      <vt:lpstr>journee19</vt:lpstr>
      <vt:lpstr>journee2</vt:lpstr>
      <vt:lpstr>journee20</vt:lpstr>
      <vt:lpstr>journee21</vt:lpstr>
      <vt:lpstr>journee22</vt:lpstr>
      <vt:lpstr>journee23</vt:lpstr>
      <vt:lpstr>journee24</vt:lpstr>
      <vt:lpstr>journee25</vt:lpstr>
      <vt:lpstr>journee26</vt:lpstr>
      <vt:lpstr>journee3</vt:lpstr>
      <vt:lpstr>journee4</vt:lpstr>
      <vt:lpstr>journee5</vt:lpstr>
      <vt:lpstr>journee6</vt:lpstr>
      <vt:lpstr>journee7</vt:lpstr>
      <vt:lpstr>journee8</vt:lpstr>
      <vt:lpstr>journee9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2020-02-26T10:44:51Z</dcterms:created>
  <dcterms:modified xsi:type="dcterms:W3CDTF">2020-08-13T09:28:38Z</dcterms:modified>
</cp:coreProperties>
</file>