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V:\CLAUGER_PROCESS\SUIVI_ACTIVITE\Z_ Service ESP\Developpements et evolutions\Calcul tuyauterie 2019 Amine Bertal\TRAVAUX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6" i="1" l="1"/>
  <c r="G36" i="1" s="1"/>
  <c r="H36" i="1" s="1"/>
  <c r="I36" i="1" s="1"/>
  <c r="D35" i="1"/>
  <c r="G35" i="1" s="1"/>
  <c r="H35" i="1" s="1"/>
  <c r="I35" i="1" s="1"/>
  <c r="G34" i="1"/>
  <c r="H34" i="1" s="1"/>
  <c r="I34" i="1" s="1"/>
  <c r="D34" i="1"/>
  <c r="D33" i="1"/>
  <c r="G33" i="1" s="1"/>
  <c r="H33" i="1" s="1"/>
  <c r="I33" i="1" s="1"/>
  <c r="D32" i="1"/>
  <c r="G32" i="1" s="1"/>
  <c r="H32" i="1" s="1"/>
  <c r="I32" i="1" s="1"/>
  <c r="D31" i="1"/>
  <c r="G31" i="1" s="1"/>
  <c r="H31" i="1" s="1"/>
  <c r="I31" i="1" s="1"/>
  <c r="G30" i="1"/>
  <c r="H30" i="1" s="1"/>
  <c r="I30" i="1" s="1"/>
  <c r="D30" i="1"/>
  <c r="D29" i="1"/>
  <c r="G29" i="1" s="1"/>
  <c r="H29" i="1" s="1"/>
  <c r="I29" i="1" s="1"/>
  <c r="D28" i="1"/>
  <c r="G28" i="1" s="1"/>
  <c r="H28" i="1" s="1"/>
  <c r="I28" i="1" s="1"/>
  <c r="H27" i="1"/>
  <c r="I27" i="1" s="1"/>
  <c r="G27" i="1"/>
  <c r="D27" i="1"/>
  <c r="G26" i="1"/>
  <c r="H26" i="1" s="1"/>
  <c r="I26" i="1" s="1"/>
  <c r="D26" i="1"/>
  <c r="D25" i="1"/>
  <c r="G25" i="1" s="1"/>
  <c r="H25" i="1" s="1"/>
  <c r="I25" i="1" s="1"/>
  <c r="C3" i="1"/>
  <c r="J34" i="1" s="1"/>
  <c r="M34" i="1" s="1"/>
  <c r="K34" i="1" l="1"/>
  <c r="K35" i="1"/>
  <c r="K33" i="1"/>
  <c r="J33" i="1"/>
  <c r="M33" i="1" s="1"/>
  <c r="J28" i="1"/>
  <c r="M28" i="1" s="1"/>
  <c r="J32" i="1"/>
  <c r="M32" i="1" s="1"/>
  <c r="J36" i="1"/>
  <c r="M36" i="1" s="1"/>
  <c r="J25" i="1"/>
  <c r="M25" i="1" s="1"/>
  <c r="J29" i="1"/>
  <c r="M29" i="1" s="1"/>
  <c r="J27" i="1"/>
  <c r="M27" i="1" s="1"/>
  <c r="J31" i="1"/>
  <c r="M31" i="1" s="1"/>
  <c r="J35" i="1"/>
  <c r="M35" i="1" s="1"/>
  <c r="J26" i="1"/>
  <c r="M26" i="1" s="1"/>
  <c r="J30" i="1"/>
  <c r="M30" i="1" s="1"/>
  <c r="K36" i="1" l="1"/>
  <c r="K32" i="1"/>
  <c r="K31" i="1"/>
  <c r="K25" i="1"/>
  <c r="K29" i="1"/>
  <c r="K28" i="1"/>
  <c r="K27" i="1"/>
  <c r="K30" i="1"/>
  <c r="K26" i="1"/>
</calcChain>
</file>

<file path=xl/sharedStrings.xml><?xml version="1.0" encoding="utf-8"?>
<sst xmlns="http://schemas.openxmlformats.org/spreadsheetml/2006/main" count="35" uniqueCount="31">
  <si>
    <t>p=</t>
  </si>
  <si>
    <t>Mpa</t>
  </si>
  <si>
    <t>k=</t>
  </si>
  <si>
    <t>SU</t>
  </si>
  <si>
    <r>
      <t>R</t>
    </r>
    <r>
      <rPr>
        <vertAlign val="subscript"/>
        <sz val="18"/>
        <color theme="1"/>
        <rFont val="Calibri"/>
        <family val="2"/>
        <scheme val="minor"/>
      </rPr>
      <t>p0,2</t>
    </r>
    <r>
      <rPr>
        <sz val="18"/>
        <color theme="1"/>
        <rFont val="Calibri"/>
        <family val="2"/>
        <scheme val="minor"/>
      </rPr>
      <t>=</t>
    </r>
  </si>
  <si>
    <t>Et=</t>
  </si>
  <si>
    <t>Abaque</t>
  </si>
  <si>
    <t xml:space="preserve">Longueur entre suppport des tuyauterie </t>
  </si>
  <si>
    <t>calorifuge</t>
  </si>
  <si>
    <t>mm</t>
  </si>
  <si>
    <r>
      <t>L</t>
    </r>
    <r>
      <rPr>
        <vertAlign val="subscript"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tuyauterie vide , sans calorifuge [m]</t>
    </r>
  </si>
  <si>
    <r>
      <t>L</t>
    </r>
    <r>
      <rPr>
        <vertAlign val="subscript"/>
        <sz val="11"/>
        <color theme="1"/>
        <rFont val="Calibri"/>
        <family val="2"/>
        <scheme val="minor"/>
      </rPr>
      <t xml:space="preserve">1 </t>
    </r>
    <r>
      <rPr>
        <sz val="11"/>
        <color theme="1"/>
        <rFont val="Calibri"/>
        <family val="2"/>
        <scheme val="minor"/>
      </rPr>
      <t>Tuyauterie remplie d’eau, sans calorifuge [m]</t>
    </r>
  </si>
  <si>
    <r>
      <t>L</t>
    </r>
    <r>
      <rPr>
        <vertAlign val="subscript"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Tuyauterie remplie d’eau , calorifuge d’épaisseur 40 mm [m]</t>
    </r>
  </si>
  <si>
    <r>
      <t xml:space="preserve"> L</t>
    </r>
    <r>
      <rPr>
        <vertAlign val="subscript"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Tuyauterie remplie d’eau, calorifuge d’épaisseur 80 mm [m]</t>
    </r>
  </si>
  <si>
    <t>DN</t>
  </si>
  <si>
    <t xml:space="preserve">Dext [mm] </t>
  </si>
  <si>
    <t>e</t>
  </si>
  <si>
    <t>vide</t>
  </si>
  <si>
    <t>DN [pouce]</t>
  </si>
  <si>
    <t>Rm [mm]</t>
  </si>
  <si>
    <t>L1 [ m]</t>
  </si>
  <si>
    <t>ev [mm]</t>
  </si>
  <si>
    <t>z</t>
  </si>
  <si>
    <t>def</t>
  </si>
  <si>
    <t>pm [Mpa]</t>
  </si>
  <si>
    <t>py [Mpa]</t>
  </si>
  <si>
    <t>pm/py</t>
  </si>
  <si>
    <t>pr/py</t>
  </si>
  <si>
    <t>pr  [Mpa]</t>
  </si>
  <si>
    <t xml:space="preserve">Abaque </t>
  </si>
  <si>
    <t>Pr/Py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</si>
</sst>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vertAlign val="subscript"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5" xfId="0" applyBorder="1"/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171450</xdr:colOff>
      <xdr:row>49</xdr:row>
      <xdr:rowOff>866775</xdr:rowOff>
    </xdr:from>
    <xdr:ext cx="6619066" cy="2845734"/>
    <xdr:pic>
      <xdr:nvPicPr>
        <xdr:cNvPr id="4" name="Image 3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4130" t="3245"/>
        <a:stretch/>
      </xdr:blipFill>
      <xdr:spPr>
        <a:xfrm>
          <a:off x="9344025" y="11363325"/>
          <a:ext cx="6619066" cy="2845734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4</xdr:row>
          <xdr:rowOff>9525</xdr:rowOff>
        </xdr:from>
        <xdr:to>
          <xdr:col>11</xdr:col>
          <xdr:colOff>66675</xdr:colOff>
          <xdr:row>9</xdr:row>
          <xdr:rowOff>685800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%20des%20Tuyauteries%20-%20en%20cours%202019%20-%20%20Rev%201.3%20(Enregistr&#233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 d'utilisation"/>
      <sheetName val="Données d'entrée"/>
      <sheetName val="Données d'entrée - Piquage "/>
      <sheetName val="Résultat"/>
      <sheetName val="calcul_eVide"/>
      <sheetName val="Résultat - ON"/>
      <sheetName val="Calcul - Tubes"/>
      <sheetName val="Calcul - Accessoires simples"/>
      <sheetName val="Calcul - Tés"/>
      <sheetName val="Calcul - Piquages"/>
      <sheetName val="DataB - Pour Copie piquage"/>
      <sheetName val="Abaque - Matériaux"/>
      <sheetName val="Abaque - Fluides"/>
      <sheetName val="Abaque-DN"/>
      <sheetName val="Abaque-Facteurs X"/>
      <sheetName val="Révisions"/>
    </sheetNames>
    <definedNames>
      <definedName name="test"/>
    </definedNames>
    <sheetDataSet>
      <sheetData sheetId="0"/>
      <sheetData sheetId="1"/>
      <sheetData sheetId="2"/>
      <sheetData sheetId="3"/>
      <sheetData sheetId="4"/>
      <sheetData sheetId="5">
        <row r="25">
          <cell r="Q25">
            <v>226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S80"/>
  <sheetViews>
    <sheetView tabSelected="1" zoomScale="55" zoomScaleNormal="55" workbookViewId="0">
      <selection activeCell="E10" sqref="E10"/>
    </sheetView>
  </sheetViews>
  <sheetFormatPr baseColWidth="10" defaultRowHeight="15" x14ac:dyDescent="0.25"/>
  <cols>
    <col min="2" max="2" width="15" bestFit="1" customWidth="1"/>
    <col min="3" max="3" width="14.85546875" bestFit="1" customWidth="1"/>
    <col min="4" max="4" width="12.5703125" bestFit="1" customWidth="1"/>
  </cols>
  <sheetData>
    <row r="1" spans="2:19" ht="21" x14ac:dyDescent="0.25">
      <c r="B1" s="1" t="s">
        <v>0</v>
      </c>
      <c r="C1" s="2">
        <v>1</v>
      </c>
      <c r="D1" s="3" t="s">
        <v>1</v>
      </c>
    </row>
    <row r="2" spans="2:19" ht="21" x14ac:dyDescent="0.25">
      <c r="B2" s="1" t="s">
        <v>2</v>
      </c>
      <c r="C2" s="2">
        <v>1.5</v>
      </c>
      <c r="D2" s="3" t="s">
        <v>3</v>
      </c>
    </row>
    <row r="3" spans="2:19" ht="26.25" x14ac:dyDescent="0.25">
      <c r="B3" s="4" t="s">
        <v>4</v>
      </c>
      <c r="C3" s="5">
        <f>'[1]Résultat - ON'!Q25</f>
        <v>226</v>
      </c>
      <c r="D3" s="3" t="s">
        <v>1</v>
      </c>
    </row>
    <row r="4" spans="2:19" ht="21" x14ac:dyDescent="0.25">
      <c r="B4" s="1" t="s">
        <v>5</v>
      </c>
      <c r="C4" s="2">
        <v>200000</v>
      </c>
      <c r="D4" s="3" t="s">
        <v>1</v>
      </c>
    </row>
    <row r="8" spans="2:19" ht="15.75" thickBot="1" x14ac:dyDescent="0.3"/>
    <row r="9" spans="2:19" ht="21.75" thickBot="1" x14ac:dyDescent="0.4">
      <c r="M9" s="6" t="s">
        <v>6</v>
      </c>
      <c r="N9" s="7"/>
      <c r="O9" s="8"/>
      <c r="P9" s="9" t="s">
        <v>7</v>
      </c>
      <c r="Q9" s="10"/>
      <c r="R9" s="10"/>
      <c r="S9" s="11"/>
    </row>
    <row r="10" spans="2:19" ht="108" x14ac:dyDescent="0.25">
      <c r="B10" s="3" t="s">
        <v>8</v>
      </c>
      <c r="C10" s="12">
        <v>0</v>
      </c>
      <c r="D10" s="3" t="s">
        <v>9</v>
      </c>
      <c r="M10" s="13"/>
      <c r="N10" s="13"/>
      <c r="O10" s="13"/>
      <c r="P10" s="14" t="s">
        <v>10</v>
      </c>
      <c r="Q10" s="14" t="s">
        <v>11</v>
      </c>
      <c r="R10" s="14" t="s">
        <v>12</v>
      </c>
      <c r="S10" s="14" t="s">
        <v>13</v>
      </c>
    </row>
    <row r="11" spans="2:19" x14ac:dyDescent="0.25">
      <c r="M11" s="15" t="s">
        <v>14</v>
      </c>
      <c r="N11" s="16" t="s">
        <v>15</v>
      </c>
      <c r="O11" s="15" t="s">
        <v>16</v>
      </c>
      <c r="P11" s="3" t="s">
        <v>17</v>
      </c>
      <c r="Q11" s="3"/>
      <c r="R11" s="3"/>
      <c r="S11" s="3"/>
    </row>
    <row r="12" spans="2:19" x14ac:dyDescent="0.25">
      <c r="M12" s="3">
        <v>25</v>
      </c>
      <c r="N12" s="3">
        <v>33.700000000000003</v>
      </c>
      <c r="O12" s="17">
        <v>2</v>
      </c>
      <c r="P12" s="3">
        <v>2.9</v>
      </c>
      <c r="Q12" s="3">
        <v>2.7</v>
      </c>
      <c r="R12" s="3">
        <v>2</v>
      </c>
      <c r="S12" s="3">
        <v>1.8</v>
      </c>
    </row>
    <row r="13" spans="2:19" x14ac:dyDescent="0.25">
      <c r="M13" s="3">
        <v>40</v>
      </c>
      <c r="N13" s="3">
        <v>48.3</v>
      </c>
      <c r="O13" s="17">
        <v>2</v>
      </c>
      <c r="P13" s="3">
        <v>3.6</v>
      </c>
      <c r="Q13" s="3">
        <v>3.1</v>
      </c>
      <c r="R13" s="3">
        <v>2.5</v>
      </c>
      <c r="S13" s="3">
        <v>2.2999999999999998</v>
      </c>
    </row>
    <row r="14" spans="2:19" x14ac:dyDescent="0.25">
      <c r="M14" s="3">
        <v>50</v>
      </c>
      <c r="N14" s="3">
        <v>60.3</v>
      </c>
      <c r="O14" s="17">
        <v>2</v>
      </c>
      <c r="P14" s="3">
        <v>4</v>
      </c>
      <c r="Q14" s="3">
        <v>3.4</v>
      </c>
      <c r="R14" s="3">
        <v>2.9</v>
      </c>
      <c r="S14" s="3">
        <v>2.6</v>
      </c>
    </row>
    <row r="15" spans="2:19" x14ac:dyDescent="0.25">
      <c r="M15" s="3">
        <v>80</v>
      </c>
      <c r="N15" s="3">
        <v>88.9</v>
      </c>
      <c r="O15" s="17">
        <v>2.2999999999999998</v>
      </c>
      <c r="P15" s="3">
        <v>5.5</v>
      </c>
      <c r="Q15" s="3">
        <v>4.5999999999999996</v>
      </c>
      <c r="R15" s="3">
        <v>4</v>
      </c>
      <c r="S15" s="3">
        <v>3.7</v>
      </c>
    </row>
    <row r="16" spans="2:19" x14ac:dyDescent="0.25">
      <c r="M16" s="3">
        <v>100</v>
      </c>
      <c r="N16" s="3">
        <v>114.3</v>
      </c>
      <c r="O16" s="17">
        <v>2.6</v>
      </c>
      <c r="P16" s="3">
        <v>6.3</v>
      </c>
      <c r="Q16" s="3">
        <v>5.0999999999999996</v>
      </c>
      <c r="R16" s="3">
        <v>4.5999999999999996</v>
      </c>
      <c r="S16" s="3">
        <v>4.4000000000000004</v>
      </c>
    </row>
    <row r="17" spans="2:19" x14ac:dyDescent="0.25">
      <c r="M17" s="3">
        <v>150</v>
      </c>
      <c r="N17" s="3">
        <v>168.3</v>
      </c>
      <c r="O17" s="17">
        <v>2.6</v>
      </c>
      <c r="P17" s="3">
        <v>7.6</v>
      </c>
      <c r="Q17" s="3">
        <v>5.8</v>
      </c>
      <c r="R17" s="3">
        <v>5.4</v>
      </c>
      <c r="S17" s="3">
        <v>5.2</v>
      </c>
    </row>
    <row r="18" spans="2:19" x14ac:dyDescent="0.25">
      <c r="M18" s="3">
        <v>200</v>
      </c>
      <c r="N18" s="3">
        <v>219.1</v>
      </c>
      <c r="O18" s="17">
        <v>2.9</v>
      </c>
      <c r="P18" s="3">
        <v>8.6999999999999993</v>
      </c>
      <c r="Q18" s="3">
        <v>6.5</v>
      </c>
      <c r="R18" s="3">
        <v>6.1</v>
      </c>
      <c r="S18" s="3">
        <v>5.9</v>
      </c>
    </row>
    <row r="19" spans="2:19" x14ac:dyDescent="0.25">
      <c r="M19" s="3">
        <v>250</v>
      </c>
      <c r="N19" s="3">
        <v>273</v>
      </c>
      <c r="O19" s="17">
        <v>2.9</v>
      </c>
      <c r="P19" s="3">
        <v>9.8000000000000007</v>
      </c>
      <c r="Q19" s="3">
        <v>6.9</v>
      </c>
      <c r="R19" s="3">
        <v>6.6</v>
      </c>
      <c r="S19" s="3">
        <v>6.5</v>
      </c>
    </row>
    <row r="20" spans="2:19" x14ac:dyDescent="0.25">
      <c r="M20" s="3">
        <v>300</v>
      </c>
      <c r="N20" s="3">
        <v>323.89999999999998</v>
      </c>
      <c r="O20" s="17">
        <v>2.9</v>
      </c>
      <c r="P20" s="3">
        <v>10.6</v>
      </c>
      <c r="Q20" s="3">
        <v>7.3</v>
      </c>
      <c r="R20" s="3">
        <v>7</v>
      </c>
      <c r="S20" s="3">
        <v>6.9</v>
      </c>
    </row>
    <row r="21" spans="2:19" x14ac:dyDescent="0.25">
      <c r="M21" s="3">
        <v>350</v>
      </c>
      <c r="N21" s="3">
        <v>355.6</v>
      </c>
      <c r="O21" s="17">
        <v>3.2</v>
      </c>
      <c r="P21" s="3">
        <v>11.1</v>
      </c>
      <c r="Q21" s="3">
        <v>7.7</v>
      </c>
      <c r="R21" s="3">
        <v>7.04</v>
      </c>
      <c r="S21" s="3">
        <v>7.3</v>
      </c>
    </row>
    <row r="22" spans="2:19" x14ac:dyDescent="0.25">
      <c r="M22" s="3">
        <v>400</v>
      </c>
      <c r="N22" s="3">
        <v>406.4</v>
      </c>
      <c r="O22" s="17">
        <v>3.2</v>
      </c>
      <c r="P22" s="3">
        <v>11.9</v>
      </c>
      <c r="Q22" s="3">
        <v>8</v>
      </c>
      <c r="R22" s="3">
        <v>7.7</v>
      </c>
      <c r="S22" s="3">
        <v>7.6</v>
      </c>
    </row>
    <row r="23" spans="2:19" x14ac:dyDescent="0.25">
      <c r="M23" s="3">
        <v>500</v>
      </c>
      <c r="N23" s="3">
        <v>508</v>
      </c>
      <c r="O23" s="17">
        <v>4</v>
      </c>
      <c r="P23" s="3">
        <v>13.3</v>
      </c>
      <c r="Q23" s="3">
        <v>8.9</v>
      </c>
      <c r="R23" s="3">
        <v>8.6999999999999993</v>
      </c>
      <c r="S23" s="3">
        <v>8.6</v>
      </c>
    </row>
    <row r="24" spans="2:19" ht="21" x14ac:dyDescent="0.25">
      <c r="B24" s="1" t="s">
        <v>18</v>
      </c>
      <c r="C24" s="1" t="s">
        <v>15</v>
      </c>
      <c r="D24" s="1" t="s">
        <v>19</v>
      </c>
      <c r="E24" s="1" t="s">
        <v>20</v>
      </c>
      <c r="F24" s="18" t="s">
        <v>21</v>
      </c>
      <c r="G24" s="1" t="s">
        <v>22</v>
      </c>
      <c r="H24" s="1" t="s">
        <v>23</v>
      </c>
      <c r="I24" s="18" t="s">
        <v>24</v>
      </c>
      <c r="J24" s="18" t="s">
        <v>25</v>
      </c>
      <c r="K24" s="18" t="s">
        <v>26</v>
      </c>
      <c r="L24" s="18" t="s">
        <v>27</v>
      </c>
      <c r="M24" s="18" t="s">
        <v>28</v>
      </c>
    </row>
    <row r="25" spans="2:19" x14ac:dyDescent="0.25">
      <c r="B25" s="3">
        <v>25</v>
      </c>
      <c r="C25" s="3">
        <v>33.700000000000003</v>
      </c>
      <c r="D25" s="3">
        <f>C25/2</f>
        <v>16.850000000000001</v>
      </c>
      <c r="E25" s="3">
        <v>2.7</v>
      </c>
      <c r="F25" s="3">
        <v>0.91000000000000059</v>
      </c>
      <c r="G25" s="3">
        <f t="shared" ref="G25:G36" si="0">(PI()*D25)/((E25*10^3))</f>
        <v>1.9605865264069638E-2</v>
      </c>
      <c r="H25" s="19">
        <f t="shared" ref="H25:H36" si="1">((1)/((2^2)-1+((G25^2)/2)))*(((1)/((((2^2)/(G25^2))+1)^2))+(((F25^2)/(12*(D25^2)*(1-(0.3^2))))*(((2^2)-1+(G25^2))^2)))</f>
        <v>8.0143207758861211E-4</v>
      </c>
      <c r="I25" s="3">
        <f>($H25*$C$4*F25)/D25</f>
        <v>8.6564176926485157</v>
      </c>
      <c r="J25" s="20">
        <f>(F25*$C$3)/D25</f>
        <v>12.205341246290809</v>
      </c>
      <c r="K25" s="3">
        <f>I25/J25</f>
        <v>0.70923192706956817</v>
      </c>
      <c r="L25" s="3">
        <v>0.36827161908149719</v>
      </c>
      <c r="M25" s="21">
        <f>L25*J25</f>
        <v>4.4948807822136949</v>
      </c>
    </row>
    <row r="26" spans="2:19" x14ac:dyDescent="0.25">
      <c r="B26" s="3">
        <v>40</v>
      </c>
      <c r="C26" s="3">
        <v>48.3</v>
      </c>
      <c r="D26" s="3">
        <f t="shared" ref="D26:D36" si="2">C26/2-F26/2</f>
        <v>23.15</v>
      </c>
      <c r="E26" s="3">
        <v>3.1</v>
      </c>
      <c r="F26" s="3">
        <v>2</v>
      </c>
      <c r="G26" s="3">
        <f t="shared" si="0"/>
        <v>2.3460603203420548E-2</v>
      </c>
      <c r="H26" s="19">
        <f t="shared" si="1"/>
        <v>2.0510557156624785E-3</v>
      </c>
      <c r="I26" s="3">
        <f>($H26*$C$4*F26)/D26</f>
        <v>35.439407614038508</v>
      </c>
      <c r="J26" s="20">
        <f>(F26*$C$3)/D26</f>
        <v>19.524838012958963</v>
      </c>
      <c r="K26" s="3">
        <f t="shared" ref="K26:K36" si="3">I26/J26</f>
        <v>1.8150935536836095</v>
      </c>
      <c r="L26" s="3">
        <v>0.72965890169143677</v>
      </c>
      <c r="M26" s="21">
        <f t="shared" ref="M26:M36" si="4">L26*J26</f>
        <v>14.246471860238852</v>
      </c>
    </row>
    <row r="27" spans="2:19" x14ac:dyDescent="0.25">
      <c r="B27" s="3">
        <v>50</v>
      </c>
      <c r="C27" s="3">
        <v>60.3</v>
      </c>
      <c r="D27" s="3">
        <f t="shared" si="2"/>
        <v>29.694999999999997</v>
      </c>
      <c r="E27" s="3">
        <v>3.4</v>
      </c>
      <c r="F27" s="3">
        <v>0.91000000000000059</v>
      </c>
      <c r="G27" s="3">
        <f t="shared" si="0"/>
        <v>2.7438115837749678E-2</v>
      </c>
      <c r="H27" s="19">
        <f t="shared" si="1"/>
        <v>2.5810597364272348E-4</v>
      </c>
      <c r="I27" s="3">
        <f>($H27*$C$4*F27)/D27</f>
        <v>1.5819258192616839</v>
      </c>
      <c r="J27" s="20">
        <f>(F27*$C$3)/D27</f>
        <v>6.9257450749284448</v>
      </c>
      <c r="K27" s="3">
        <f t="shared" si="3"/>
        <v>0.22841236605550747</v>
      </c>
      <c r="L27" s="3">
        <v>0.11817223578691483</v>
      </c>
      <c r="M27" s="21">
        <f t="shared" si="4"/>
        <v>0.81843077999450831</v>
      </c>
    </row>
    <row r="28" spans="2:19" x14ac:dyDescent="0.25">
      <c r="B28" s="3">
        <v>80</v>
      </c>
      <c r="C28" s="3">
        <v>88.9</v>
      </c>
      <c r="D28" s="3">
        <f t="shared" si="2"/>
        <v>43.995000000000005</v>
      </c>
      <c r="E28" s="3">
        <v>4.5999999999999996</v>
      </c>
      <c r="F28" s="3">
        <v>0.91000000000000059</v>
      </c>
      <c r="G28" s="3">
        <f t="shared" si="0"/>
        <v>3.0046601911887603E-2</v>
      </c>
      <c r="H28" s="19">
        <f t="shared" si="1"/>
        <v>1.1760707068881865E-4</v>
      </c>
      <c r="I28" s="3">
        <f>($H28*$C$4*F28)/D28</f>
        <v>0.48652089704205037</v>
      </c>
      <c r="J28" s="20">
        <f>(F28*$C$3)/D28</f>
        <v>4.6746221161495649</v>
      </c>
      <c r="K28" s="3">
        <f t="shared" si="3"/>
        <v>0.10407705370691916</v>
      </c>
      <c r="L28" s="3">
        <v>4.8558250069618225E-2</v>
      </c>
      <c r="M28" s="21">
        <f t="shared" si="4"/>
        <v>0.22699146969695849</v>
      </c>
    </row>
    <row r="29" spans="2:19" x14ac:dyDescent="0.25">
      <c r="B29" s="3">
        <v>100</v>
      </c>
      <c r="C29" s="3">
        <v>114.3</v>
      </c>
      <c r="D29" s="3">
        <f t="shared" si="2"/>
        <v>56.15</v>
      </c>
      <c r="E29" s="3">
        <v>5.0999999999999996</v>
      </c>
      <c r="F29" s="3">
        <v>2</v>
      </c>
      <c r="G29" s="3">
        <f t="shared" si="0"/>
        <v>3.4588319117464093E-2</v>
      </c>
      <c r="H29" s="19">
        <f t="shared" si="1"/>
        <v>3.4878348345091247E-4</v>
      </c>
      <c r="I29" s="3">
        <f>($H29*$C$4*F29)/D29</f>
        <v>2.4846552694633126</v>
      </c>
      <c r="J29" s="20">
        <f>(F29*$C$3)/D29</f>
        <v>8.04986642920748</v>
      </c>
      <c r="K29" s="3">
        <f t="shared" si="3"/>
        <v>0.30865794995655976</v>
      </c>
      <c r="L29" s="3">
        <v>0.16246408224105835</v>
      </c>
      <c r="M29" s="21">
        <f t="shared" si="4"/>
        <v>1.3078141615842986</v>
      </c>
    </row>
    <row r="30" spans="2:19" x14ac:dyDescent="0.25">
      <c r="B30" s="3">
        <v>150</v>
      </c>
      <c r="C30" s="3">
        <v>168.3</v>
      </c>
      <c r="D30" s="3">
        <f t="shared" si="2"/>
        <v>83.695000000000007</v>
      </c>
      <c r="E30" s="3">
        <v>5.8</v>
      </c>
      <c r="F30" s="3">
        <v>0.91000000000000059</v>
      </c>
      <c r="G30" s="3">
        <f t="shared" si="0"/>
        <v>4.5333723645206513E-2</v>
      </c>
      <c r="H30" s="19">
        <f t="shared" si="1"/>
        <v>3.2598732295957626E-5</v>
      </c>
      <c r="I30" s="3">
        <f>($H30*$C$4*F30)/D30</f>
        <v>7.0887977511969541E-2</v>
      </c>
      <c r="J30" s="20">
        <f>(F30*$C$3)/D30</f>
        <v>2.4572555110819061</v>
      </c>
      <c r="K30" s="3">
        <f t="shared" si="3"/>
        <v>2.8848435660139487E-2</v>
      </c>
      <c r="L30" s="3">
        <v>6.2232655473053455E-3</v>
      </c>
      <c r="M30" s="21">
        <f t="shared" si="4"/>
        <v>1.5292153563042215E-2</v>
      </c>
    </row>
    <row r="31" spans="2:19" x14ac:dyDescent="0.25">
      <c r="B31" s="22">
        <v>200</v>
      </c>
      <c r="C31" s="22">
        <v>219.1</v>
      </c>
      <c r="D31" s="22">
        <f t="shared" si="2"/>
        <v>106.05</v>
      </c>
      <c r="E31" s="22">
        <v>6.5</v>
      </c>
      <c r="F31" s="3">
        <v>7</v>
      </c>
      <c r="G31" s="22">
        <f t="shared" si="0"/>
        <v>5.1256292448184242E-2</v>
      </c>
      <c r="H31" s="23">
        <f t="shared" si="1"/>
        <v>1.198658755726404E-3</v>
      </c>
      <c r="I31" s="22">
        <f>($H31*$C$4*F31)/D31</f>
        <v>15.823877963384872</v>
      </c>
      <c r="J31" s="24">
        <f>(F31*$C$3)/D31</f>
        <v>14.917491749174918</v>
      </c>
      <c r="K31" s="3">
        <f t="shared" si="3"/>
        <v>1.0607599608198266</v>
      </c>
      <c r="L31" s="22">
        <v>0.51850581169128418</v>
      </c>
      <c r="M31" s="25">
        <f t="shared" si="4"/>
        <v>7.734806167803975</v>
      </c>
    </row>
    <row r="32" spans="2:19" x14ac:dyDescent="0.25">
      <c r="B32" s="3">
        <v>250</v>
      </c>
      <c r="C32" s="3">
        <v>273</v>
      </c>
      <c r="D32" s="3">
        <f t="shared" si="2"/>
        <v>136.04499999999999</v>
      </c>
      <c r="E32" s="3">
        <v>6.9</v>
      </c>
      <c r="F32" s="3">
        <v>0.91000000000000059</v>
      </c>
      <c r="G32" s="3">
        <f t="shared" si="0"/>
        <v>6.1941735153278749E-2</v>
      </c>
      <c r="H32" s="19">
        <f t="shared" si="1"/>
        <v>1.2621308305753265E-5</v>
      </c>
      <c r="I32" s="3">
        <f>($H32*$C$4*F32)/D32</f>
        <v>1.6884693385623109E-2</v>
      </c>
      <c r="J32" s="20">
        <f>(F32*$C$3)/D32</f>
        <v>1.5117056856187303</v>
      </c>
      <c r="K32" s="3">
        <f t="shared" si="3"/>
        <v>1.1169299385622358E-2</v>
      </c>
      <c r="L32" s="3">
        <v>6.9564293880830519E-8</v>
      </c>
      <c r="M32" s="21">
        <f t="shared" si="4"/>
        <v>1.0516073857570374E-7</v>
      </c>
    </row>
    <row r="33" spans="2:13" x14ac:dyDescent="0.25">
      <c r="B33" s="3">
        <v>300</v>
      </c>
      <c r="C33" s="3">
        <v>323.89999999999998</v>
      </c>
      <c r="D33" s="3">
        <f t="shared" si="2"/>
        <v>161.49499999999998</v>
      </c>
      <c r="E33" s="3">
        <v>7.3</v>
      </c>
      <c r="F33" s="3">
        <v>0.91000000000000059</v>
      </c>
      <c r="G33" s="3">
        <f t="shared" si="0"/>
        <v>6.9500206245408702E-2</v>
      </c>
      <c r="H33" s="19">
        <f t="shared" si="1"/>
        <v>9.2285328573036951E-6</v>
      </c>
      <c r="I33" s="3">
        <f>($H33*$C$4*F33)/D33</f>
        <v>1.0400278522736145E-2</v>
      </c>
      <c r="J33" s="20">
        <f>(F33*$C$3)/D33</f>
        <v>1.2734759590080198</v>
      </c>
      <c r="K33" s="3">
        <f t="shared" si="3"/>
        <v>8.166843236551943E-3</v>
      </c>
      <c r="L33" s="3">
        <v>6.9564293880830519E-8</v>
      </c>
      <c r="M33" s="21">
        <f t="shared" si="4"/>
        <v>8.8588455862606371E-8</v>
      </c>
    </row>
    <row r="34" spans="2:13" x14ac:dyDescent="0.25">
      <c r="B34" s="3">
        <v>350</v>
      </c>
      <c r="C34" s="3">
        <v>355.6</v>
      </c>
      <c r="D34" s="3">
        <f t="shared" si="2"/>
        <v>177.345</v>
      </c>
      <c r="E34" s="3">
        <v>7.7</v>
      </c>
      <c r="F34" s="3">
        <v>0.91000000000000059</v>
      </c>
      <c r="G34" s="3">
        <f t="shared" si="0"/>
        <v>7.2356590798815831E-2</v>
      </c>
      <c r="H34" s="19">
        <f t="shared" si="1"/>
        <v>7.8214153172748797E-6</v>
      </c>
      <c r="I34" s="3">
        <f>($H34*$C$4*F34)/D34</f>
        <v>8.026713962863509E-3</v>
      </c>
      <c r="J34" s="20">
        <f>(F34*$C$3)/D34</f>
        <v>1.159660548648116</v>
      </c>
      <c r="K34" s="3">
        <f t="shared" si="3"/>
        <v>6.9216064754644953E-3</v>
      </c>
      <c r="L34" s="3">
        <v>6.9564293880830519E-8</v>
      </c>
      <c r="M34" s="21">
        <f t="shared" si="4"/>
        <v>8.0670967208162695E-8</v>
      </c>
    </row>
    <row r="35" spans="2:13" x14ac:dyDescent="0.25">
      <c r="B35" s="3">
        <v>400</v>
      </c>
      <c r="C35" s="3">
        <v>406.4</v>
      </c>
      <c r="D35" s="3">
        <f t="shared" si="2"/>
        <v>202.74499999999998</v>
      </c>
      <c r="E35" s="3">
        <v>8</v>
      </c>
      <c r="F35" s="3">
        <v>0.91000000000000059</v>
      </c>
      <c r="G35" s="3">
        <f t="shared" si="0"/>
        <v>7.9617775319007822E-2</v>
      </c>
      <c r="H35" s="19">
        <f t="shared" si="1"/>
        <v>6.3856961596811541E-6</v>
      </c>
      <c r="I35" s="3">
        <f>($H35*$C$4*F35)/D35</f>
        <v>5.7323075837232536E-3</v>
      </c>
      <c r="J35" s="20">
        <f>(F35*$C$3)/D35</f>
        <v>1.0143776665269189</v>
      </c>
      <c r="K35" s="3">
        <f t="shared" si="3"/>
        <v>5.6510585483904021E-3</v>
      </c>
      <c r="L35" s="3">
        <v>6.9564293880830519E-8</v>
      </c>
      <c r="M35" s="21">
        <f t="shared" si="4"/>
        <v>7.0564466100429684E-8</v>
      </c>
    </row>
    <row r="36" spans="2:13" x14ac:dyDescent="0.25">
      <c r="B36" s="3">
        <v>500</v>
      </c>
      <c r="C36" s="3">
        <v>508</v>
      </c>
      <c r="D36" s="3">
        <f t="shared" si="2"/>
        <v>251</v>
      </c>
      <c r="E36" s="3">
        <v>8.9</v>
      </c>
      <c r="F36" s="3">
        <v>6</v>
      </c>
      <c r="G36" s="3">
        <f t="shared" si="0"/>
        <v>8.8599972590004281E-2</v>
      </c>
      <c r="H36" s="19">
        <f t="shared" si="1"/>
        <v>1.588768965910776E-4</v>
      </c>
      <c r="I36" s="3">
        <f>($H36*$C$4*F36)/D36</f>
        <v>0.75957082035574941</v>
      </c>
      <c r="J36" s="20">
        <f>(F36*$C$3)/D36</f>
        <v>5.4023904382470116</v>
      </c>
      <c r="K36" s="3">
        <f t="shared" si="3"/>
        <v>0.14059902353192708</v>
      </c>
      <c r="L36" s="3">
        <v>6.9085754454135895E-2</v>
      </c>
      <c r="M36" s="21">
        <f t="shared" si="4"/>
        <v>0.37322821928210465</v>
      </c>
    </row>
    <row r="49" spans="9:10" ht="15.75" thickBot="1" x14ac:dyDescent="0.3"/>
    <row r="50" spans="9:10" ht="21.75" thickBot="1" x14ac:dyDescent="0.4">
      <c r="I50" s="6" t="s">
        <v>29</v>
      </c>
      <c r="J50" s="8"/>
    </row>
    <row r="51" spans="9:10" x14ac:dyDescent="0.25">
      <c r="I51" s="26" t="s">
        <v>26</v>
      </c>
      <c r="J51" s="26" t="s">
        <v>30</v>
      </c>
    </row>
    <row r="52" spans="9:10" x14ac:dyDescent="0.25">
      <c r="I52" s="3">
        <v>0</v>
      </c>
      <c r="J52" s="3">
        <v>0</v>
      </c>
    </row>
    <row r="53" spans="9:10" x14ac:dyDescent="0.25">
      <c r="I53" s="3">
        <v>0.25</v>
      </c>
      <c r="J53" s="3">
        <v>0.1245</v>
      </c>
    </row>
    <row r="54" spans="9:10" x14ac:dyDescent="0.25">
      <c r="I54" s="3">
        <v>0.5</v>
      </c>
      <c r="J54" s="3">
        <v>0.2505</v>
      </c>
    </row>
    <row r="55" spans="9:10" x14ac:dyDescent="0.25">
      <c r="I55" s="3">
        <v>0.75</v>
      </c>
      <c r="J55" s="3">
        <v>0.375</v>
      </c>
    </row>
    <row r="56" spans="9:10" x14ac:dyDescent="0.25">
      <c r="I56" s="3">
        <v>1</v>
      </c>
      <c r="J56" s="3">
        <v>0.4995</v>
      </c>
    </row>
    <row r="57" spans="9:10" x14ac:dyDescent="0.25">
      <c r="I57" s="3">
        <v>1.25</v>
      </c>
      <c r="J57" s="3">
        <v>0.60450000000000004</v>
      </c>
    </row>
    <row r="58" spans="9:10" x14ac:dyDescent="0.25">
      <c r="I58" s="3">
        <v>1.5</v>
      </c>
      <c r="J58" s="3">
        <v>0.67949999999999999</v>
      </c>
    </row>
    <row r="59" spans="9:10" x14ac:dyDescent="0.25">
      <c r="I59" s="3">
        <v>1.75</v>
      </c>
      <c r="J59" s="3">
        <v>0.72</v>
      </c>
    </row>
    <row r="60" spans="9:10" x14ac:dyDescent="0.25">
      <c r="I60" s="3">
        <v>2</v>
      </c>
      <c r="J60" s="3">
        <v>0.75449999999999995</v>
      </c>
    </row>
    <row r="61" spans="9:10" x14ac:dyDescent="0.25">
      <c r="I61" s="3">
        <v>2.25</v>
      </c>
      <c r="J61" s="3">
        <v>0.78</v>
      </c>
    </row>
    <row r="62" spans="9:10" x14ac:dyDescent="0.25">
      <c r="I62" s="3">
        <v>2.5</v>
      </c>
      <c r="J62" s="3">
        <v>0.80249999999999999</v>
      </c>
    </row>
    <row r="63" spans="9:10" x14ac:dyDescent="0.25">
      <c r="I63" s="3">
        <v>2.75</v>
      </c>
      <c r="J63" s="3">
        <v>0.82199999999999995</v>
      </c>
    </row>
    <row r="64" spans="9:10" x14ac:dyDescent="0.25">
      <c r="I64" s="3">
        <v>3</v>
      </c>
      <c r="J64" s="3">
        <v>0.83550000000000002</v>
      </c>
    </row>
    <row r="65" spans="9:10" x14ac:dyDescent="0.25">
      <c r="I65" s="3">
        <v>3.25</v>
      </c>
      <c r="J65" s="3">
        <v>0.84899999999999998</v>
      </c>
    </row>
    <row r="66" spans="9:10" x14ac:dyDescent="0.25">
      <c r="I66" s="3">
        <v>3.5</v>
      </c>
      <c r="J66" s="3">
        <v>0.86099999999999999</v>
      </c>
    </row>
    <row r="67" spans="9:10" x14ac:dyDescent="0.25">
      <c r="I67" s="3">
        <v>3.75</v>
      </c>
      <c r="J67" s="3">
        <v>0.87</v>
      </c>
    </row>
    <row r="68" spans="9:10" x14ac:dyDescent="0.25">
      <c r="I68" s="3">
        <v>4</v>
      </c>
      <c r="J68" s="3">
        <v>0.879</v>
      </c>
    </row>
    <row r="69" spans="9:10" x14ac:dyDescent="0.25">
      <c r="I69" s="3">
        <v>4.25</v>
      </c>
      <c r="J69" s="3">
        <v>0.88649999999999995</v>
      </c>
    </row>
    <row r="70" spans="9:10" x14ac:dyDescent="0.25">
      <c r="I70" s="3">
        <v>4.5</v>
      </c>
      <c r="J70" s="3">
        <v>0.89549999999999996</v>
      </c>
    </row>
    <row r="71" spans="9:10" x14ac:dyDescent="0.25">
      <c r="I71" s="3">
        <v>4.75</v>
      </c>
      <c r="J71" s="3">
        <v>0.90449999999999997</v>
      </c>
    </row>
    <row r="72" spans="9:10" x14ac:dyDescent="0.25">
      <c r="I72" s="3">
        <v>5</v>
      </c>
      <c r="J72" s="3">
        <v>0.91349999999999998</v>
      </c>
    </row>
    <row r="73" spans="9:10" x14ac:dyDescent="0.25">
      <c r="I73" s="3">
        <v>5.25</v>
      </c>
      <c r="J73" s="3">
        <v>0.91649999999999998</v>
      </c>
    </row>
    <row r="74" spans="9:10" x14ac:dyDescent="0.25">
      <c r="I74" s="3">
        <v>5.5</v>
      </c>
      <c r="J74" s="3">
        <v>0.92249999999999999</v>
      </c>
    </row>
    <row r="75" spans="9:10" x14ac:dyDescent="0.25">
      <c r="I75" s="3">
        <v>5.75</v>
      </c>
      <c r="J75" s="3">
        <v>0.92849999999999999</v>
      </c>
    </row>
    <row r="76" spans="9:10" x14ac:dyDescent="0.25">
      <c r="I76" s="3">
        <v>6</v>
      </c>
      <c r="J76" s="3">
        <v>0.9345</v>
      </c>
    </row>
    <row r="77" spans="9:10" x14ac:dyDescent="0.25">
      <c r="I77" s="3">
        <v>6.25</v>
      </c>
      <c r="J77" s="3">
        <v>0.9405</v>
      </c>
    </row>
    <row r="78" spans="9:10" x14ac:dyDescent="0.25">
      <c r="I78" s="3">
        <v>6.5</v>
      </c>
      <c r="J78" s="3">
        <v>0.94650000000000001</v>
      </c>
    </row>
    <row r="79" spans="9:10" x14ac:dyDescent="0.25">
      <c r="I79" s="3">
        <v>6.75</v>
      </c>
      <c r="J79" s="3">
        <v>0.95250000000000001</v>
      </c>
    </row>
    <row r="80" spans="9:10" x14ac:dyDescent="0.25">
      <c r="I80" s="3">
        <v>7</v>
      </c>
      <c r="J80" s="3">
        <v>0.95850000000000002</v>
      </c>
    </row>
  </sheetData>
  <mergeCells count="3">
    <mergeCell ref="M9:O9"/>
    <mergeCell ref="P9:S9"/>
    <mergeCell ref="I50:J50"/>
  </mergeCells>
  <dataValidations count="1">
    <dataValidation type="list" allowBlank="1" showInputMessage="1" showErrorMessage="1" sqref="C10">
      <formula1>"0,40,80"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test">
                <anchor moveWithCells="1" sizeWithCells="1">
                  <from>
                    <xdr:col>8</xdr:col>
                    <xdr:colOff>104775</xdr:colOff>
                    <xdr:row>4</xdr:row>
                    <xdr:rowOff>9525</xdr:rowOff>
                  </from>
                  <to>
                    <xdr:col>11</xdr:col>
                    <xdr:colOff>66675</xdr:colOff>
                    <xdr:row>9</xdr:row>
                    <xdr:rowOff>685800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2019-04-26T08:52:24Z</dcterms:created>
  <dcterms:modified xsi:type="dcterms:W3CDTF">2019-04-26T08:54:58Z</dcterms:modified>
</cp:coreProperties>
</file>