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99F03F65-6EE5-B2FF-AC1D-F4DDD12603F5}"/>
  <workbookPr codeName="ThisWorkbook"/>
  <mc:AlternateContent xmlns:mc="http://schemas.openxmlformats.org/markup-compatibility/2006">
    <mc:Choice Requires="x15">
      <x15ac:absPath xmlns:x15ac="http://schemas.microsoft.com/office/spreadsheetml/2010/11/ac" url="E:\Programme\Programme OEMS\"/>
    </mc:Choice>
  </mc:AlternateContent>
  <bookViews>
    <workbookView xWindow="-120" yWindow="-120" windowWidth="20736" windowHeight="11160"/>
  </bookViews>
  <sheets>
    <sheet name="Data" sheetId="2" r:id="rId1"/>
    <sheet name="KPI" sheetId="4" r:id="rId2"/>
  </sheets>
  <definedNames>
    <definedName name="s.choix">#REF!</definedName>
  </definedNames>
  <calcPr calcId="18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0" i="2" l="1"/>
  <c r="L30" i="2"/>
  <c r="G30" i="2"/>
  <c r="K30" i="2" s="1"/>
  <c r="J30" i="2"/>
  <c r="M30" i="2"/>
  <c r="N30" i="2"/>
  <c r="G29" i="2"/>
  <c r="J29" i="2"/>
  <c r="M29" i="2" s="1"/>
  <c r="N29" i="2"/>
  <c r="G28" i="2"/>
  <c r="J28" i="2"/>
  <c r="M28" i="2" s="1"/>
  <c r="N28" i="2"/>
  <c r="G27" i="2"/>
  <c r="J27" i="2"/>
  <c r="M27" i="2"/>
  <c r="N27" i="2"/>
  <c r="G26" i="2"/>
  <c r="J26" i="2"/>
  <c r="M26" i="2" s="1"/>
  <c r="N26" i="2"/>
  <c r="G25" i="2"/>
  <c r="J25" i="2"/>
  <c r="M25" i="2" s="1"/>
  <c r="N25" i="2"/>
  <c r="G24" i="2"/>
  <c r="J24" i="2"/>
  <c r="M24" i="2" s="1"/>
  <c r="N24" i="2"/>
  <c r="G23" i="2"/>
  <c r="J23" i="2"/>
  <c r="M23" i="2" s="1"/>
  <c r="N23" i="2"/>
  <c r="G22" i="2"/>
  <c r="J22" i="2"/>
  <c r="M22" i="2" s="1"/>
  <c r="N22" i="2"/>
  <c r="G21" i="2"/>
  <c r="J21" i="2"/>
  <c r="M21" i="2" s="1"/>
  <c r="N21" i="2"/>
  <c r="G20" i="2"/>
  <c r="J20" i="2"/>
  <c r="M20" i="2" s="1"/>
  <c r="N20" i="2"/>
  <c r="G19" i="2"/>
  <c r="J19" i="2"/>
  <c r="M19" i="2" s="1"/>
  <c r="N19" i="2"/>
  <c r="G18" i="2"/>
  <c r="J18" i="2"/>
  <c r="M18" i="2" s="1"/>
  <c r="N18" i="2"/>
  <c r="G17" i="2"/>
  <c r="J17" i="2"/>
  <c r="N17" i="2"/>
  <c r="G16" i="2"/>
  <c r="J16" i="2"/>
  <c r="N16" i="2"/>
  <c r="O2" i="2"/>
  <c r="G15" i="2"/>
  <c r="J15" i="2"/>
  <c r="M15" i="2" s="1"/>
  <c r="N15" i="2"/>
  <c r="G14" i="2"/>
  <c r="J14" i="2"/>
  <c r="M14" i="2" s="1"/>
  <c r="N14" i="2"/>
  <c r="G13" i="2"/>
  <c r="J13" i="2"/>
  <c r="M13" i="2" s="1"/>
  <c r="N13" i="2"/>
  <c r="G12" i="2"/>
  <c r="J12" i="2"/>
  <c r="M12" i="2" s="1"/>
  <c r="N12" i="2"/>
  <c r="G11" i="2"/>
  <c r="J11" i="2"/>
  <c r="N11" i="2"/>
  <c r="L28" i="2" l="1"/>
  <c r="K28" i="2"/>
  <c r="K29" i="2"/>
  <c r="K27" i="2"/>
  <c r="K25" i="2"/>
  <c r="K26" i="2"/>
  <c r="L25" i="2"/>
  <c r="K24" i="2"/>
  <c r="K23" i="2"/>
  <c r="K22" i="2"/>
  <c r="K21" i="2"/>
  <c r="K19" i="2"/>
  <c r="K20" i="2"/>
  <c r="L20" i="2"/>
  <c r="L19" i="2"/>
  <c r="L17" i="2"/>
  <c r="L18" i="2"/>
  <c r="L16" i="2"/>
  <c r="K18" i="2"/>
  <c r="M16" i="2"/>
  <c r="M17" i="2"/>
  <c r="K17" i="2"/>
  <c r="K16" i="2"/>
  <c r="K15" i="2"/>
  <c r="K14" i="2"/>
  <c r="K13" i="2"/>
  <c r="K12" i="2"/>
  <c r="K11" i="2"/>
  <c r="M11" i="2"/>
  <c r="G10" i="2"/>
  <c r="J10" i="2"/>
  <c r="M10" i="2" s="1"/>
  <c r="N10" i="2"/>
  <c r="G9" i="2"/>
  <c r="J9" i="2"/>
  <c r="M9" i="2" s="1"/>
  <c r="N9" i="2"/>
  <c r="G8" i="2"/>
  <c r="J8" i="2"/>
  <c r="M8" i="2" s="1"/>
  <c r="N8" i="2"/>
  <c r="G7" i="2"/>
  <c r="J7" i="2"/>
  <c r="M7" i="2" s="1"/>
  <c r="N7" i="2"/>
  <c r="G6" i="2"/>
  <c r="J6" i="2"/>
  <c r="M6" i="2" s="1"/>
  <c r="N6" i="2"/>
  <c r="G2" i="2"/>
  <c r="P30" i="2" l="1"/>
  <c r="K10" i="2"/>
  <c r="K9" i="2"/>
  <c r="K8" i="2"/>
  <c r="K7" i="2"/>
  <c r="L7" i="2"/>
  <c r="O7" i="2" s="1"/>
  <c r="K6" i="2"/>
  <c r="G5" i="2"/>
  <c r="J5" i="2"/>
  <c r="N5" i="2"/>
  <c r="N3" i="2"/>
  <c r="G4" i="2"/>
  <c r="J4" i="2"/>
  <c r="M4" i="2" s="1"/>
  <c r="N4" i="2"/>
  <c r="G3" i="2"/>
  <c r="J3" i="2"/>
  <c r="M3" i="2" s="1"/>
  <c r="M5" i="2" l="1"/>
  <c r="K5" i="2"/>
  <c r="K4" i="2"/>
  <c r="K3" i="2"/>
  <c r="N2" i="2"/>
  <c r="J2" i="2"/>
  <c r="K2" i="2" l="1"/>
  <c r="M2" i="2"/>
  <c r="P2" i="2"/>
  <c r="L3" i="2"/>
  <c r="O3" i="2" l="1"/>
  <c r="P3" i="2" s="1"/>
  <c r="L4" i="2"/>
  <c r="O4" i="2" s="1"/>
  <c r="L5" i="2" l="1"/>
  <c r="P4" i="2"/>
  <c r="O5" i="2" l="1"/>
  <c r="P5" i="2" s="1"/>
  <c r="L6" i="2"/>
  <c r="O6" i="2" l="1"/>
  <c r="P6" i="2" s="1"/>
  <c r="L8" i="2"/>
  <c r="P7" i="2"/>
  <c r="O8" i="2" l="1"/>
  <c r="P8" i="2" s="1"/>
  <c r="L9" i="2"/>
  <c r="O9" i="2" s="1"/>
  <c r="P9" i="2" l="1"/>
  <c r="L10" i="2"/>
  <c r="O10" i="2" l="1"/>
  <c r="P10" i="2" s="1"/>
  <c r="L11" i="2"/>
  <c r="O11" i="2" s="1"/>
  <c r="L12" i="2" l="1"/>
  <c r="O12" i="2" s="1"/>
  <c r="P11" i="2"/>
  <c r="L13" i="2" l="1"/>
  <c r="O13" i="2" s="1"/>
  <c r="P12" i="2"/>
  <c r="P13" i="2" l="1"/>
  <c r="L14" i="2"/>
  <c r="O14" i="2" l="1"/>
  <c r="P14" i="2" s="1"/>
  <c r="L15" i="2"/>
  <c r="O20" i="2" l="1"/>
  <c r="P20" i="2" s="1"/>
  <c r="L21" i="2"/>
  <c r="O21" i="2"/>
  <c r="O18" i="2"/>
  <c r="P18" i="2" s="1"/>
  <c r="O19" i="2"/>
  <c r="P19" i="2" s="1"/>
  <c r="O16" i="2"/>
  <c r="P16" i="2" s="1"/>
  <c r="O17" i="2"/>
  <c r="P17" i="2" s="1"/>
  <c r="O15" i="2"/>
  <c r="P15" i="2" s="1"/>
  <c r="P21" i="2" l="1"/>
  <c r="L22" i="2"/>
  <c r="L23" i="2" s="1"/>
  <c r="O22" i="2"/>
  <c r="O23" i="2" l="1"/>
  <c r="P23" i="2" s="1"/>
  <c r="O24" i="2"/>
  <c r="L24" i="2"/>
  <c r="P22" i="2"/>
  <c r="O25" i="2" l="1"/>
  <c r="P25" i="2" s="1"/>
  <c r="L26" i="2"/>
  <c r="O26" i="2"/>
  <c r="P24" i="2"/>
  <c r="L27" i="2" l="1"/>
  <c r="O27" i="2"/>
  <c r="O28" i="2" l="1"/>
  <c r="P28" i="2" s="1"/>
  <c r="L29" i="2"/>
  <c r="P29" i="2" s="1"/>
  <c r="O29" i="2"/>
  <c r="P27" i="2"/>
</calcChain>
</file>

<file path=xl/sharedStrings.xml><?xml version="1.0" encoding="utf-8"?>
<sst xmlns="http://schemas.openxmlformats.org/spreadsheetml/2006/main" count="114" uniqueCount="42">
  <si>
    <t>Decade</t>
  </si>
  <si>
    <t>Unit</t>
  </si>
  <si>
    <t>Ligne per order</t>
  </si>
  <si>
    <t>Picker</t>
  </si>
  <si>
    <t>(vide)</t>
  </si>
  <si>
    <t>Total général</t>
  </si>
  <si>
    <t>Σ Ligne per order</t>
  </si>
  <si>
    <t>Date In</t>
  </si>
  <si>
    <t>Date Out</t>
  </si>
  <si>
    <t>Time debatching</t>
  </si>
  <si>
    <t>Time per line BRUT</t>
  </si>
  <si>
    <t>Time per line NET</t>
  </si>
  <si>
    <t>Scan to fast</t>
  </si>
  <si>
    <t>Compare Wave</t>
  </si>
  <si>
    <t>Problems</t>
  </si>
  <si>
    <t>Name Debatcher</t>
  </si>
  <si>
    <t>Dar or Not Dar</t>
  </si>
  <si>
    <t>N°Wave IN</t>
  </si>
  <si>
    <t>N° Wave OUT</t>
  </si>
  <si>
    <t>e</t>
  </si>
  <si>
    <t>f</t>
  </si>
  <si>
    <t>Work above the average</t>
  </si>
  <si>
    <t>Z</t>
  </si>
  <si>
    <t>A</t>
  </si>
  <si>
    <t>Average per line + 15%</t>
  </si>
  <si>
    <t>z</t>
  </si>
  <si>
    <t>&amp;</t>
  </si>
  <si>
    <t>a</t>
  </si>
  <si>
    <t>az</t>
  </si>
  <si>
    <t>HH</t>
  </si>
  <si>
    <t>GG</t>
  </si>
  <si>
    <t>O</t>
  </si>
  <si>
    <t>k</t>
  </si>
  <si>
    <t>J</t>
  </si>
  <si>
    <t>K</t>
  </si>
  <si>
    <t>L</t>
  </si>
  <si>
    <t>LK</t>
  </si>
  <si>
    <t>KK</t>
  </si>
  <si>
    <t>DD</t>
  </si>
  <si>
    <t>kk</t>
  </si>
  <si>
    <t>poo</t>
  </si>
  <si>
    <t>JKKDKJ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</si>
</sst>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22" fontId="0" fillId="0" borderId="0" xfId="0" applyNumberFormat="1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22" fontId="0" fillId="2" borderId="0" xfId="0" applyNumberFormat="1" applyFill="1" applyAlignment="1">
      <alignment horizontal="center" vertical="center"/>
    </xf>
    <xf numFmtId="22" fontId="0" fillId="0" borderId="0" xfId="0" applyNumberFormat="1"/>
  </cellXfs>
  <cellStyles count="1">
    <cellStyle name="Normal" xfId="0" builtinId="0"/>
  </cellStyles>
  <dxfs count="20">
    <dxf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auto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583.330523379627" createdVersion="6" refreshedVersion="6" minRefreshableVersion="3" recordCount="9">
  <cacheSource type="worksheet">
    <worksheetSource name="T_Data"/>
  </cacheSource>
  <cacheFields count="9">
    <cacheField name="N°Wave" numFmtId="0">
      <sharedItems containsSemiMixedTypes="0" containsString="0" containsNumber="1" containsInteger="1" minValue="2287925" maxValue="2778718"/>
    </cacheField>
    <cacheField name="Work for Tomorrow " numFmtId="0">
      <sharedItems/>
    </cacheField>
    <cacheField name="Production line" numFmtId="0">
      <sharedItems/>
    </cacheField>
    <cacheField name="Picker" numFmtId="0">
      <sharedItems containsNonDate="0" containsString="0" containsBlank="1" count="1">
        <m/>
      </sharedItems>
    </cacheField>
    <cacheField name="Decade" numFmtId="0">
      <sharedItems containsSemiMixedTypes="0" containsString="0" containsNumber="1" containsInteger="1" minValue="0" maxValue="1"/>
    </cacheField>
    <cacheField name="Unit" numFmtId="0">
      <sharedItems containsSemiMixedTypes="0" containsString="0" containsNumber="1" containsInteger="1" minValue="1" maxValue="9"/>
    </cacheField>
    <cacheField name="Ligne per order" numFmtId="0">
      <sharedItems containsSemiMixedTypes="0" containsString="0" containsNumber="1" containsInteger="1" minValue="1" maxValue="13"/>
    </cacheField>
    <cacheField name="Date Today" numFmtId="22">
      <sharedItems containsSemiMixedTypes="0" containsNonDate="0" containsDate="1" containsString="0" minDate="2019-04-09T07:54:17" maxDate="2019-04-09T10:12:08"/>
    </cacheField>
    <cacheField name="Work for tomorrow" numFmtId="22">
      <sharedItems containsSemiMixedTypes="0" containsNonDate="0" containsDate="1" containsString="0" minDate="2019-04-09T07:54:27" maxDate="2019-04-10T09:43: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n v="2398262"/>
    <s v="YES"/>
    <s v="ligne 1"/>
    <x v="0"/>
    <n v="0"/>
    <n v="2"/>
    <n v="2"/>
    <d v="2019-04-09T07:54:17"/>
    <d v="2019-04-10T07:54:17"/>
  </r>
  <r>
    <n v="2493318"/>
    <s v="NO"/>
    <s v="NO"/>
    <x v="0"/>
    <n v="0"/>
    <n v="2"/>
    <n v="2"/>
    <d v="2019-04-09T07:54:27"/>
    <d v="2019-04-09T07:54:27"/>
  </r>
  <r>
    <n v="2424018"/>
    <s v="NO"/>
    <s v="ligne 3"/>
    <x v="0"/>
    <n v="1"/>
    <n v="3"/>
    <n v="13"/>
    <d v="2019-04-09T08:00:09"/>
    <d v="2019-04-09T08:00:09"/>
  </r>
  <r>
    <n v="2479396"/>
    <s v="NO"/>
    <s v="LIGNE 4"/>
    <x v="0"/>
    <n v="0"/>
    <n v="6"/>
    <n v="6"/>
    <d v="2019-04-09T09:42:46"/>
    <d v="2019-04-09T09:42:46"/>
  </r>
  <r>
    <n v="2288574"/>
    <s v="YES"/>
    <s v="LIGNE 4"/>
    <x v="0"/>
    <n v="0"/>
    <n v="9"/>
    <n v="9"/>
    <d v="2019-04-09T09:43:16"/>
    <d v="2019-04-10T09:43:16"/>
  </r>
  <r>
    <n v="2778718"/>
    <s v="YES"/>
    <s v="LIGNE 4"/>
    <x v="0"/>
    <n v="0"/>
    <n v="2"/>
    <n v="2"/>
    <d v="2019-04-09T09:43:29"/>
    <d v="2019-04-10T09:43:29"/>
  </r>
  <r>
    <n v="2774404"/>
    <s v="YES"/>
    <s v="LIGNE 4"/>
    <x v="0"/>
    <n v="0"/>
    <n v="1"/>
    <n v="1"/>
    <d v="2019-04-09T09:43:43"/>
    <d v="2019-04-10T09:43:43"/>
  </r>
  <r>
    <n v="2287925"/>
    <s v="NO"/>
    <s v="LIGNE 4"/>
    <x v="0"/>
    <n v="0"/>
    <n v="1"/>
    <n v="1"/>
    <d v="2019-04-09T09:43:55"/>
    <d v="2019-04-09T09:43:55"/>
  </r>
  <r>
    <n v="2514867"/>
    <s v="NO"/>
    <s v="ligne 1"/>
    <x v="0"/>
    <n v="0"/>
    <n v="3"/>
    <n v="3"/>
    <d v="2019-04-09T10:12:08"/>
    <d v="2019-04-09T10:12:0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5" indent="0" compact="0" compactData="0" multipleFieldFilters="0">
  <location ref="A3:C5" firstHeaderRow="1" firstDataRow="2" firstDataCol="1"/>
  <pivotFields count="9">
    <pivotField compact="0" outline="0" showAll="0"/>
    <pivotField compact="0" outline="0" showAll="0"/>
    <pivotField compact="0" outline="0" showAll="0"/>
    <pivotField axis="axisCol" compact="0" outline="0" showAll="0">
      <items count="2">
        <item x="0"/>
        <item t="default"/>
      </items>
    </pivotField>
    <pivotField compact="0" outline="0" showAll="0"/>
    <pivotField compact="0" outline="0" showAll="0"/>
    <pivotField dataField="1" compact="0" outline="0" showAll="0"/>
    <pivotField compact="0" numFmtId="22" outline="0" showAll="0"/>
    <pivotField compact="0" numFmtId="22" outline="0" showAll="0"/>
  </pivotFields>
  <rowItems count="1">
    <i/>
  </rowItems>
  <colFields count="1">
    <field x="3"/>
  </colFields>
  <colItems count="2">
    <i>
      <x/>
    </i>
    <i t="grand">
      <x/>
    </i>
  </colItems>
  <dataFields count="1">
    <dataField name="Σ Ligne per order" fld="6" baseField="3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3" name="T_Data" displayName="T_Data" ref="A1:Q30" totalsRowShown="0" headerRowDxfId="18" dataDxfId="17" headerRowCellStyle="Normal" dataCellStyle="Normal">
  <autoFilter ref="A1:Q3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name="N°Wave IN" dataDxfId="16" dataCellStyle="Normal"/>
    <tableColumn id="6" name="Name Debatcher" dataDxfId="15"/>
    <tableColumn id="2" name="Dar or Not Dar" dataDxfId="14" dataCellStyle="Normal"/>
    <tableColumn id="3" name="Decade" dataDxfId="13" dataCellStyle="Normal"/>
    <tableColumn id="4" name="Unit" dataDxfId="12" dataCellStyle="Normal"/>
    <tableColumn id="5" name="N° Wave OUT" dataDxfId="11" dataCellStyle="Normal"/>
    <tableColumn id="7" name="Ligne per order" dataDxfId="10" dataCellStyle="Normal">
      <calculatedColumnFormula>IFERROR(T_Data[[#This Row],[Decade]]*10+T_Data[[#This Row],[Unit]],"")</calculatedColumnFormula>
    </tableColumn>
    <tableColumn id="8" name="Date In" dataDxfId="9" dataCellStyle="Normal"/>
    <tableColumn id="9" name="Date Out" dataDxfId="8" dataCellStyle="Normal"/>
    <tableColumn id="10" name="Time debatching" dataDxfId="7" dataCellStyle="Normal">
      <calculatedColumnFormula>(T_Data[[#This Row],[Date Out]]-T_Data[[#This Row],[Date In]])*24*60</calculatedColumnFormula>
    </tableColumn>
    <tableColumn id="11" name="Time per line BRUT" dataDxfId="6" dataCellStyle="Normal">
      <calculatedColumnFormula>T_Data[[#This Row],[Time debatching]]/T_Data[[#This Row],[Ligne per order]]</calculatedColumnFormula>
    </tableColumn>
    <tableColumn id="12" name="Time per line NET" dataDxfId="5" dataCellStyle="Normal">
      <calculatedColumnFormula>IF(J2/G2 &lt;1,AVERAGE(L1:L1),(J2/G2))</calculatedColumnFormula>
    </tableColumn>
    <tableColumn id="13" name="Scan to fast" dataDxfId="4" dataCellStyle="Normal">
      <calculatedColumnFormula>IF(T_Data[[#This Row],[Time debatching]]&lt;1,1,0)</calculatedColumnFormula>
    </tableColumn>
    <tableColumn id="14" name="Compare Wave" dataDxfId="3" dataCellStyle="Normal">
      <calculatedColumnFormula>IF(T_Data[[#This Row],[N°Wave IN]]&lt;&gt;T_Data[[#This Row],[N° Wave OUT]],1,0)</calculatedColumnFormula>
    </tableColumn>
    <tableColumn id="16" name="Average per line + 15%" dataDxfId="2" dataCellStyle="Normal">
      <calculatedColumnFormula>(AVERAGE(L2:L2)*15/100)+AVERAGE(L2:L2)</calculatedColumnFormula>
    </tableColumn>
    <tableColumn id="18" name="Work above the average" dataDxfId="1">
      <calculatedColumnFormula>IF(T_Data[[#This Row],[Time per line NET]]&lt;T_Data[[#This Row],[Average per line + 15%]],0,1)</calculatedColumnFormula>
    </tableColumn>
    <tableColumn id="17" name="Problems" dataDxfId="0" dataCellStyle="Normal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30"/>
  <sheetViews>
    <sheetView showGridLines="0" tabSelected="1" workbookViewId="0">
      <selection activeCell="H17" sqref="H17"/>
    </sheetView>
  </sheetViews>
  <sheetFormatPr baseColWidth="10" defaultColWidth="11.44140625" defaultRowHeight="14.4" x14ac:dyDescent="0.3"/>
  <cols>
    <col min="1" max="1" width="11.44140625" style="3"/>
    <col min="2" max="2" width="18.5546875" style="3" bestFit="1" customWidth="1"/>
    <col min="3" max="3" width="22.6640625" style="3" bestFit="1" customWidth="1"/>
    <col min="4" max="4" width="16.88671875" style="3" bestFit="1" customWidth="1"/>
    <col min="5" max="5" width="8.6640625" style="3" bestFit="1" customWidth="1"/>
    <col min="6" max="6" width="13" style="3" bestFit="1" customWidth="1"/>
    <col min="7" max="7" width="14.44140625" style="3" bestFit="1" customWidth="1"/>
    <col min="8" max="8" width="15.6640625" style="8" bestFit="1" customWidth="1"/>
    <col min="9" max="9" width="15.6640625" style="10" bestFit="1" customWidth="1"/>
    <col min="10" max="10" width="15.6640625" bestFit="1" customWidth="1"/>
    <col min="11" max="11" width="18" bestFit="1" customWidth="1"/>
    <col min="12" max="12" width="16.6640625" bestFit="1" customWidth="1"/>
    <col min="13" max="13" width="11" bestFit="1" customWidth="1"/>
    <col min="14" max="14" width="14.5546875" bestFit="1" customWidth="1"/>
    <col min="15" max="15" width="22.33203125" bestFit="1" customWidth="1"/>
    <col min="16" max="16" width="22.33203125" customWidth="1"/>
    <col min="17" max="17" width="9.44140625" bestFit="1" customWidth="1"/>
  </cols>
  <sheetData>
    <row r="1" spans="1:17" x14ac:dyDescent="0.3">
      <c r="A1" s="3" t="s">
        <v>17</v>
      </c>
      <c r="B1" s="3" t="s">
        <v>15</v>
      </c>
      <c r="C1" s="3" t="s">
        <v>16</v>
      </c>
      <c r="D1" s="3" t="s">
        <v>0</v>
      </c>
      <c r="E1" s="3" t="s">
        <v>1</v>
      </c>
      <c r="F1" s="3" t="s">
        <v>18</v>
      </c>
      <c r="G1" s="3" t="s">
        <v>2</v>
      </c>
      <c r="H1" s="8" t="s">
        <v>7</v>
      </c>
      <c r="I1" s="5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24</v>
      </c>
      <c r="P1" s="4" t="s">
        <v>21</v>
      </c>
      <c r="Q1" s="4" t="s">
        <v>14</v>
      </c>
    </row>
    <row r="2" spans="1:17" x14ac:dyDescent="0.3">
      <c r="A2" s="4" t="s">
        <v>19</v>
      </c>
      <c r="B2" s="4"/>
      <c r="C2" s="4"/>
      <c r="D2" s="4">
        <v>9</v>
      </c>
      <c r="E2" s="4">
        <v>9</v>
      </c>
      <c r="F2" s="4" t="s">
        <v>20</v>
      </c>
      <c r="G2" s="6">
        <f>IFERROR(T_Data[[#This Row],[Decade]]*10+T_Data[[#This Row],[Unit]],"")</f>
        <v>99</v>
      </c>
      <c r="H2" s="9">
        <v>43585.590532407405</v>
      </c>
      <c r="I2" s="5">
        <v>43585.596701388888</v>
      </c>
      <c r="J2" s="7">
        <f>(T_Data[[#This Row],[Date Out]]-T_Data[[#This Row],[Date In]])*24*60</f>
        <v>8.883333335397765</v>
      </c>
      <c r="K2" s="7">
        <f>T_Data[[#This Row],[Time debatching]]/T_Data[[#This Row],[Ligne per order]]</f>
        <v>8.9730639751492577E-2</v>
      </c>
      <c r="L2" s="7">
        <v>2</v>
      </c>
      <c r="M2" s="4">
        <f>IF(T_Data[[#This Row],[Time debatching]]&lt;1,1,0)</f>
        <v>0</v>
      </c>
      <c r="N2" s="4">
        <f>IF(T_Data[[#This Row],[N°Wave IN]]&lt;&gt;T_Data[[#This Row],[N° Wave OUT]],1,0)</f>
        <v>1</v>
      </c>
      <c r="O2" s="4">
        <f t="shared" ref="O2:O15" si="0">(AVERAGE(L2:L2)*15/100)+AVERAGE(L2:L2)</f>
        <v>2.2999999999999998</v>
      </c>
      <c r="P2" s="4">
        <f>IF(T_Data[[#This Row],[Time per line NET]]&lt;T_Data[[#This Row],[Average per line + 15%]],0,1)</f>
        <v>0</v>
      </c>
      <c r="Q2" s="4"/>
    </row>
    <row r="3" spans="1:17" x14ac:dyDescent="0.3">
      <c r="A3" s="4" t="s">
        <v>19</v>
      </c>
      <c r="B3" s="4">
        <v>0</v>
      </c>
      <c r="C3" s="4" t="s">
        <v>19</v>
      </c>
      <c r="D3" s="4">
        <v>1</v>
      </c>
      <c r="E3" s="4">
        <v>0</v>
      </c>
      <c r="F3" s="4" t="s">
        <v>25</v>
      </c>
      <c r="G3" s="6">
        <f>IFERROR(T_Data[[#This Row],[Decade]]*10+T_Data[[#This Row],[Unit]],"")</f>
        <v>10</v>
      </c>
      <c r="H3" s="9">
        <v>43585.688842592594</v>
      </c>
      <c r="I3" s="5">
        <v>43585.691064814811</v>
      </c>
      <c r="J3" s="7">
        <f>(T_Data[[#This Row],[Date Out]]-T_Data[[#This Row],[Date In]])*24*60</f>
        <v>3.1999999936670065</v>
      </c>
      <c r="K3" s="7">
        <f>T_Data[[#This Row],[Time debatching]]/T_Data[[#This Row],[Ligne per order]]</f>
        <v>0.31999999936670065</v>
      </c>
      <c r="L3" s="7">
        <f>IF(J3/G3 &lt;1,AVERAGE(L2:L2),(J3/G3))</f>
        <v>2</v>
      </c>
      <c r="M3" s="7">
        <f>IF(T_Data[[#This Row],[Time debatching]]&lt;1,1,0)</f>
        <v>0</v>
      </c>
      <c r="N3" s="7">
        <f>IF(T_Data[[#This Row],[N°Wave IN]]&lt;&gt;T_Data[[#This Row],[N° Wave OUT]],1,0)</f>
        <v>1</v>
      </c>
      <c r="O3" s="4">
        <f t="shared" si="0"/>
        <v>2.2999999999999998</v>
      </c>
      <c r="P3" s="7">
        <f>IF(T_Data[[#This Row],[Time per line NET]]&lt;T_Data[[#This Row],[Average per line + 15%]],0,1)</f>
        <v>0</v>
      </c>
      <c r="Q3" s="4"/>
    </row>
    <row r="4" spans="1:17" x14ac:dyDescent="0.3">
      <c r="A4" s="4" t="s">
        <v>19</v>
      </c>
      <c r="B4" s="4" t="s">
        <v>19</v>
      </c>
      <c r="C4" s="4" t="s">
        <v>19</v>
      </c>
      <c r="D4" s="4">
        <v>0</v>
      </c>
      <c r="E4" s="4">
        <v>3</v>
      </c>
      <c r="F4" s="4" t="s">
        <v>22</v>
      </c>
      <c r="G4" s="6">
        <f>IFERROR(T_Data[[#This Row],[Decade]]*10+T_Data[[#This Row],[Unit]],"")</f>
        <v>3</v>
      </c>
      <c r="H4" s="9">
        <v>43585.693043981482</v>
      </c>
      <c r="I4" s="5">
        <v>43585.69332175926</v>
      </c>
      <c r="J4" s="7">
        <f>(T_Data[[#This Row],[Date Out]]-T_Data[[#This Row],[Date In]])*24*60</f>
        <v>0.39999999920837581</v>
      </c>
      <c r="K4" s="7">
        <f>T_Data[[#This Row],[Time debatching]]/T_Data[[#This Row],[Ligne per order]]</f>
        <v>0.1333333330694586</v>
      </c>
      <c r="L4" s="7">
        <f>IF(J4/G4 &lt;1,AVERAGE(L2:L3),(J4/G4))</f>
        <v>2</v>
      </c>
      <c r="M4" s="7">
        <f>IF(T_Data[[#This Row],[Time debatching]]&lt;1,1,0)</f>
        <v>1</v>
      </c>
      <c r="N4" s="7">
        <f>IF(T_Data[[#This Row],[N°Wave IN]]&lt;&gt;T_Data[[#This Row],[N° Wave OUT]],1,0)</f>
        <v>1</v>
      </c>
      <c r="O4" s="4">
        <f t="shared" si="0"/>
        <v>2.2999999999999998</v>
      </c>
      <c r="P4" s="7">
        <f>IF(T_Data[[#This Row],[Time per line NET]]&lt;T_Data[[#This Row],[Average per line + 15%]],0,1)</f>
        <v>0</v>
      </c>
      <c r="Q4" s="4"/>
    </row>
    <row r="5" spans="1:17" x14ac:dyDescent="0.3">
      <c r="A5" s="4" t="s">
        <v>23</v>
      </c>
      <c r="B5" s="4" t="s">
        <v>25</v>
      </c>
      <c r="C5" s="4" t="s">
        <v>25</v>
      </c>
      <c r="D5" s="4">
        <v>0</v>
      </c>
      <c r="E5" s="4">
        <v>9</v>
      </c>
      <c r="F5" s="4" t="s">
        <v>23</v>
      </c>
      <c r="G5" s="6">
        <f>IFERROR(T_Data[[#This Row],[Decade]]*10+T_Data[[#This Row],[Unit]],"")</f>
        <v>9</v>
      </c>
      <c r="H5" s="9">
        <v>43585.693749999999</v>
      </c>
      <c r="I5" s="5">
        <v>43585.693877314814</v>
      </c>
      <c r="J5" s="7">
        <f>(T_Data[[#This Row],[Date Out]]-T_Data[[#This Row],[Date In]])*24*60</f>
        <v>0.18333333428017795</v>
      </c>
      <c r="K5" s="7">
        <f>T_Data[[#This Row],[Time debatching]]/T_Data[[#This Row],[Ligne per order]]</f>
        <v>2.0370370475575328E-2</v>
      </c>
      <c r="L5" s="7">
        <f>IF(J5/G5 &lt;1,AVERAGE(L2:L4),(J5/G5))</f>
        <v>2</v>
      </c>
      <c r="M5" s="7">
        <f>IF(T_Data[[#This Row],[Time debatching]]&lt;1,1,0)</f>
        <v>1</v>
      </c>
      <c r="N5" s="7">
        <f>IF(T_Data[[#This Row],[N°Wave IN]]&lt;&gt;T_Data[[#This Row],[N° Wave OUT]],1,0)</f>
        <v>0</v>
      </c>
      <c r="O5" s="4">
        <f t="shared" si="0"/>
        <v>2.2999999999999998</v>
      </c>
      <c r="P5" s="7">
        <f>IF(T_Data[[#This Row],[Time per line NET]]&lt;T_Data[[#This Row],[Average per line + 15%]],0,1)</f>
        <v>0</v>
      </c>
      <c r="Q5" s="4"/>
    </row>
    <row r="6" spans="1:17" x14ac:dyDescent="0.3">
      <c r="A6" s="4">
        <v>1</v>
      </c>
      <c r="B6" s="4">
        <v>3</v>
      </c>
      <c r="C6" s="4">
        <v>3</v>
      </c>
      <c r="D6" s="4">
        <v>3</v>
      </c>
      <c r="E6" s="4">
        <v>3</v>
      </c>
      <c r="F6" s="4">
        <v>3</v>
      </c>
      <c r="G6" s="6">
        <f>IFERROR(T_Data[[#This Row],[Decade]]*10+T_Data[[#This Row],[Unit]],"")</f>
        <v>33</v>
      </c>
      <c r="H6" s="9">
        <v>43585.763865740744</v>
      </c>
      <c r="I6" s="5">
        <v>43585.762928240743</v>
      </c>
      <c r="J6" s="7">
        <f>(T_Data[[#This Row],[Date Out]]-T_Data[[#This Row],[Date In]])*24*60</f>
        <v>-1.3500000012572855</v>
      </c>
      <c r="K6" s="7">
        <f>T_Data[[#This Row],[Time debatching]]/T_Data[[#This Row],[Ligne per order]]</f>
        <v>-4.0909090947190467E-2</v>
      </c>
      <c r="L6" s="7">
        <f>IF(J6/G6 &lt;1,AVERAGE(L2:L5),(J6/G6))</f>
        <v>2</v>
      </c>
      <c r="M6" s="7">
        <f>IF(T_Data[[#This Row],[Time debatching]]&lt;1,1,0)</f>
        <v>1</v>
      </c>
      <c r="N6" s="7">
        <f>IF(T_Data[[#This Row],[N°Wave IN]]&lt;&gt;T_Data[[#This Row],[N° Wave OUT]],1,0)</f>
        <v>1</v>
      </c>
      <c r="O6" s="4">
        <f t="shared" si="0"/>
        <v>2.2999999999999998</v>
      </c>
      <c r="P6" s="7">
        <f>IF(T_Data[[#This Row],[Time per line NET]]&lt;T_Data[[#This Row],[Average per line + 15%]],0,1)</f>
        <v>0</v>
      </c>
      <c r="Q6" s="4"/>
    </row>
    <row r="7" spans="1:17" x14ac:dyDescent="0.3">
      <c r="A7" s="4" t="s">
        <v>26</v>
      </c>
      <c r="B7" s="4">
        <v>1</v>
      </c>
      <c r="C7" s="4">
        <v>1</v>
      </c>
      <c r="D7" s="4">
        <v>1</v>
      </c>
      <c r="E7" s="4">
        <v>1</v>
      </c>
      <c r="F7" s="4">
        <v>1</v>
      </c>
      <c r="G7" s="6">
        <f>IFERROR(T_Data[[#This Row],[Decade]]*10+T_Data[[#This Row],[Unit]],"")</f>
        <v>11</v>
      </c>
      <c r="H7" s="9">
        <v>43585.721724537034</v>
      </c>
      <c r="I7" s="5">
        <v>43585.763437499998</v>
      </c>
      <c r="J7" s="7">
        <f>(T_Data[[#This Row],[Date Out]]-T_Data[[#This Row],[Date In]])*24*60</f>
        <v>60.066666668280959</v>
      </c>
      <c r="K7" s="7">
        <f>T_Data[[#This Row],[Time debatching]]/T_Data[[#This Row],[Ligne per order]]</f>
        <v>5.4606060607528146</v>
      </c>
      <c r="L7" s="7">
        <f>IF(J7/G7 &lt;1,AVERAGE(L2:L6),(J7/G7))</f>
        <v>5.4606060607528146</v>
      </c>
      <c r="M7" s="7">
        <f>IF(T_Data[[#This Row],[Time debatching]]&lt;1,1,0)</f>
        <v>0</v>
      </c>
      <c r="N7" s="7">
        <f>IF(T_Data[[#This Row],[N°Wave IN]]&lt;&gt;T_Data[[#This Row],[N° Wave OUT]],1,0)</f>
        <v>1</v>
      </c>
      <c r="O7" s="4">
        <f t="shared" si="0"/>
        <v>6.2796969698657366</v>
      </c>
      <c r="P7" s="7">
        <f>IF(T_Data[[#This Row],[Time per line NET]]&lt;T_Data[[#This Row],[Average per line + 15%]],0,1)</f>
        <v>0</v>
      </c>
      <c r="Q7" s="4"/>
    </row>
    <row r="8" spans="1:17" x14ac:dyDescent="0.3">
      <c r="A8" s="4" t="s">
        <v>27</v>
      </c>
      <c r="B8" s="4" t="s">
        <v>26</v>
      </c>
      <c r="C8" s="4" t="s">
        <v>26</v>
      </c>
      <c r="D8" s="4">
        <v>1</v>
      </c>
      <c r="E8" s="4">
        <v>2</v>
      </c>
      <c r="F8" s="4">
        <v>1</v>
      </c>
      <c r="G8" s="6">
        <f>IFERROR(T_Data[[#This Row],[Decade]]*10+T_Data[[#This Row],[Unit]],"")</f>
        <v>12</v>
      </c>
      <c r="H8" s="9">
        <v>43585.767337962963</v>
      </c>
      <c r="I8" s="5">
        <v>43585.767418981479</v>
      </c>
      <c r="J8" s="7">
        <f>(T_Data[[#This Row],[Date Out]]-T_Data[[#This Row],[Date In]])*24*60</f>
        <v>0.11666666250675917</v>
      </c>
      <c r="K8" s="7">
        <f>T_Data[[#This Row],[Time debatching]]/T_Data[[#This Row],[Ligne per order]]</f>
        <v>9.7222218755632639E-3</v>
      </c>
      <c r="L8" s="7">
        <f>IF(J8/G8 &lt;1,AVERAGE(L2:L7),(J8/G8))</f>
        <v>2.5767676767921359</v>
      </c>
      <c r="M8" s="7">
        <f>IF(T_Data[[#This Row],[Time debatching]]&lt;1,1,0)</f>
        <v>1</v>
      </c>
      <c r="N8" s="7">
        <f>IF(T_Data[[#This Row],[N°Wave IN]]&lt;&gt;T_Data[[#This Row],[N° Wave OUT]],1,0)</f>
        <v>1</v>
      </c>
      <c r="O8" s="4">
        <f t="shared" si="0"/>
        <v>2.9632828283109562</v>
      </c>
      <c r="P8" s="7">
        <f>IF(T_Data[[#This Row],[Time per line NET]]&lt;T_Data[[#This Row],[Average per line + 15%]],0,1)</f>
        <v>0</v>
      </c>
      <c r="Q8" s="4"/>
    </row>
    <row r="9" spans="1:17" x14ac:dyDescent="0.3">
      <c r="A9" s="4" t="s">
        <v>28</v>
      </c>
      <c r="B9" s="4">
        <v>1</v>
      </c>
      <c r="C9" s="4">
        <v>1</v>
      </c>
      <c r="D9" s="4">
        <v>1</v>
      </c>
      <c r="E9" s="4">
        <v>1</v>
      </c>
      <c r="F9" s="4">
        <v>1</v>
      </c>
      <c r="G9" s="6">
        <f>IFERROR(T_Data[[#This Row],[Decade]]*10+T_Data[[#This Row],[Unit]],"")</f>
        <v>11</v>
      </c>
      <c r="H9" s="9">
        <v>43585.768888888888</v>
      </c>
      <c r="I9" s="5">
        <v>43585.768946759257</v>
      </c>
      <c r="J9" s="7">
        <f>(T_Data[[#This Row],[Date Out]]-T_Data[[#This Row],[Date In]])*24*60</f>
        <v>8.3333331858739257E-2</v>
      </c>
      <c r="K9" s="7">
        <f>T_Data[[#This Row],[Time debatching]]/T_Data[[#This Row],[Ligne per order]]</f>
        <v>7.5757574417035685E-3</v>
      </c>
      <c r="L9" s="7">
        <f>IF(J9/G9 &lt;1,AVERAGE(L2:L8),(J9/G9))</f>
        <v>2.5767676767921359</v>
      </c>
      <c r="M9" s="7">
        <f>IF(T_Data[[#This Row],[Time debatching]]&lt;1,1,0)</f>
        <v>1</v>
      </c>
      <c r="N9" s="7">
        <f>IF(T_Data[[#This Row],[N°Wave IN]]&lt;&gt;T_Data[[#This Row],[N° Wave OUT]],1,0)</f>
        <v>1</v>
      </c>
      <c r="O9" s="4">
        <f t="shared" si="0"/>
        <v>2.9632828283109562</v>
      </c>
      <c r="P9" s="7">
        <f>IF(T_Data[[#This Row],[Time per line NET]]&lt;T_Data[[#This Row],[Average per line + 15%]],0,1)</f>
        <v>0</v>
      </c>
      <c r="Q9" s="4"/>
    </row>
    <row r="10" spans="1:17" x14ac:dyDescent="0.3">
      <c r="A10" s="4" t="s">
        <v>23</v>
      </c>
      <c r="B10" s="4" t="s">
        <v>23</v>
      </c>
      <c r="C10" s="4" t="s">
        <v>23</v>
      </c>
      <c r="D10" s="4">
        <v>1</v>
      </c>
      <c r="E10" s="4">
        <v>1</v>
      </c>
      <c r="F10" s="4" t="s">
        <v>29</v>
      </c>
      <c r="G10" s="6">
        <f>IFERROR(T_Data[[#This Row],[Decade]]*10+T_Data[[#This Row],[Unit]],"")</f>
        <v>11</v>
      </c>
      <c r="H10" s="9">
        <v>43585.770462962966</v>
      </c>
      <c r="I10" s="5">
        <v>43585.770543981482</v>
      </c>
      <c r="J10" s="7">
        <f>(T_Data[[#This Row],[Date Out]]-T_Data[[#This Row],[Date In]])*24*60</f>
        <v>0.11666666250675917</v>
      </c>
      <c r="K10" s="7">
        <f>T_Data[[#This Row],[Time debatching]]/T_Data[[#This Row],[Ligne per order]]</f>
        <v>1.0606060227887197E-2</v>
      </c>
      <c r="L10" s="7">
        <f>IF(J10/G10 &lt;1,AVERAGE(L2:L9),(J10/G10))</f>
        <v>2.5767676767921359</v>
      </c>
      <c r="M10" s="7">
        <f>IF(T_Data[[#This Row],[Time debatching]]&lt;1,1,0)</f>
        <v>1</v>
      </c>
      <c r="N10" s="7">
        <f>IF(T_Data[[#This Row],[N°Wave IN]]&lt;&gt;T_Data[[#This Row],[N° Wave OUT]],1,0)</f>
        <v>1</v>
      </c>
      <c r="O10" s="4">
        <f t="shared" si="0"/>
        <v>2.9632828283109562</v>
      </c>
      <c r="P10" s="7">
        <f>IF(T_Data[[#This Row],[Time per line NET]]&lt;T_Data[[#This Row],[Average per line + 15%]],0,1)</f>
        <v>0</v>
      </c>
      <c r="Q10" s="4"/>
    </row>
    <row r="11" spans="1:17" x14ac:dyDescent="0.3">
      <c r="A11" s="4" t="s">
        <v>23</v>
      </c>
      <c r="B11" s="4">
        <v>1</v>
      </c>
      <c r="C11" s="4">
        <v>1</v>
      </c>
      <c r="D11" s="4">
        <v>1</v>
      </c>
      <c r="E11" s="4">
        <v>1</v>
      </c>
      <c r="F11" s="4" t="s">
        <v>30</v>
      </c>
      <c r="G11" s="6">
        <f>IFERROR(T_Data[[#This Row],[Decade]]*10+T_Data[[#This Row],[Unit]],"")</f>
        <v>11</v>
      </c>
      <c r="H11" s="9">
        <v>43585.81832175926</v>
      </c>
      <c r="I11" s="5">
        <v>43585.818449074075</v>
      </c>
      <c r="J11" s="7">
        <f>(T_Data[[#This Row],[Date Out]]-T_Data[[#This Row],[Date In]])*24*60</f>
        <v>0.18333333428017795</v>
      </c>
      <c r="K11" s="7">
        <f>T_Data[[#This Row],[Time debatching]]/T_Data[[#This Row],[Ligne per order]]</f>
        <v>1.6666666752743451E-2</v>
      </c>
      <c r="L11" s="7">
        <f>IF(J11/G11 &lt;1,AVERAGE(L2:L10),(J11/G11))</f>
        <v>2.5767676767921359</v>
      </c>
      <c r="M11" s="7">
        <f>IF(T_Data[[#This Row],[Time debatching]]&lt;1,1,0)</f>
        <v>1</v>
      </c>
      <c r="N11" s="7">
        <f>IF(T_Data[[#This Row],[N°Wave IN]]&lt;&gt;T_Data[[#This Row],[N° Wave OUT]],1,0)</f>
        <v>1</v>
      </c>
      <c r="O11" s="4">
        <f t="shared" si="0"/>
        <v>2.9632828283109562</v>
      </c>
      <c r="P11" s="7">
        <f>IF(T_Data[[#This Row],[Time per line NET]]&lt;T_Data[[#This Row],[Average per line + 15%]],0,1)</f>
        <v>0</v>
      </c>
      <c r="Q11" s="4"/>
    </row>
    <row r="12" spans="1:17" x14ac:dyDescent="0.3">
      <c r="A12" s="4" t="s">
        <v>23</v>
      </c>
      <c r="B12" s="4">
        <v>1</v>
      </c>
      <c r="C12" s="4">
        <v>1</v>
      </c>
      <c r="D12" s="4">
        <v>1</v>
      </c>
      <c r="E12" s="4">
        <v>1</v>
      </c>
      <c r="F12" s="4" t="s">
        <v>31</v>
      </c>
      <c r="G12" s="6">
        <f>IFERROR(T_Data[[#This Row],[Decade]]*10+T_Data[[#This Row],[Unit]],"")</f>
        <v>11</v>
      </c>
      <c r="H12" s="9">
        <v>43585.821053240739</v>
      </c>
      <c r="I12" s="5">
        <v>43585.821099537039</v>
      </c>
      <c r="J12" s="7">
        <f>(T_Data[[#This Row],[Date Out]]-T_Data[[#This Row],[Date In]])*24*60</f>
        <v>6.6666671773418784E-2</v>
      </c>
      <c r="K12" s="7">
        <f>T_Data[[#This Row],[Time debatching]]/T_Data[[#This Row],[Ligne per order]]</f>
        <v>6.0606065248562527E-3</v>
      </c>
      <c r="L12" s="7">
        <f>IF(J12/G12 &lt;1,AVERAGE(L2:L11),(J12/G12))</f>
        <v>2.5767676767921364</v>
      </c>
      <c r="M12" s="7">
        <f>IF(T_Data[[#This Row],[Time debatching]]&lt;1,1,0)</f>
        <v>1</v>
      </c>
      <c r="N12" s="7">
        <f>IF(T_Data[[#This Row],[N°Wave IN]]&lt;&gt;T_Data[[#This Row],[N° Wave OUT]],1,0)</f>
        <v>1</v>
      </c>
      <c r="O12" s="4">
        <f t="shared" si="0"/>
        <v>2.9632828283109567</v>
      </c>
      <c r="P12" s="7">
        <f>IF(T_Data[[#This Row],[Time per line NET]]&lt;T_Data[[#This Row],[Average per line + 15%]],0,1)</f>
        <v>0</v>
      </c>
      <c r="Q12" s="4"/>
    </row>
    <row r="13" spans="1:17" x14ac:dyDescent="0.3">
      <c r="A13" s="4" t="s">
        <v>32</v>
      </c>
      <c r="B13" s="4">
        <v>1</v>
      </c>
      <c r="C13" s="4">
        <v>1</v>
      </c>
      <c r="D13" s="4">
        <v>1</v>
      </c>
      <c r="E13" s="4">
        <v>2</v>
      </c>
      <c r="F13" s="4" t="s">
        <v>31</v>
      </c>
      <c r="G13" s="6">
        <f>IFERROR(T_Data[[#This Row],[Decade]]*10+T_Data[[#This Row],[Unit]],"")</f>
        <v>12</v>
      </c>
      <c r="H13" s="9">
        <v>43585.826967592591</v>
      </c>
      <c r="I13" s="5">
        <v>43585.827060185184</v>
      </c>
      <c r="J13" s="7">
        <f>(T_Data[[#This Row],[Date Out]]-T_Data[[#This Row],[Date In]])*24*60</f>
        <v>0.1333333330694586</v>
      </c>
      <c r="K13" s="7">
        <f>T_Data[[#This Row],[Time debatching]]/T_Data[[#This Row],[Ligne per order]]</f>
        <v>1.111111108912155E-2</v>
      </c>
      <c r="L13" s="7">
        <f>IF(J13/G13 &lt;1,AVERAGE(L2:L12),(J13/G13))</f>
        <v>2.5767676767921364</v>
      </c>
      <c r="M13" s="7">
        <f>IF(T_Data[[#This Row],[Time debatching]]&lt;1,1,0)</f>
        <v>1</v>
      </c>
      <c r="N13" s="7">
        <f>IF(T_Data[[#This Row],[N°Wave IN]]&lt;&gt;T_Data[[#This Row],[N° Wave OUT]],1,0)</f>
        <v>1</v>
      </c>
      <c r="O13" s="4">
        <f t="shared" si="0"/>
        <v>2.9632828283109567</v>
      </c>
      <c r="P13" s="7">
        <f>IF(T_Data[[#This Row],[Time per line NET]]&lt;T_Data[[#This Row],[Average per line + 15%]],0,1)</f>
        <v>0</v>
      </c>
      <c r="Q13" s="4"/>
    </row>
    <row r="14" spans="1:17" x14ac:dyDescent="0.3">
      <c r="A14" s="4" t="s">
        <v>32</v>
      </c>
      <c r="B14" s="4" t="s">
        <v>32</v>
      </c>
      <c r="C14" s="4" t="s">
        <v>32</v>
      </c>
      <c r="D14" s="4">
        <v>1</v>
      </c>
      <c r="E14" s="4">
        <v>1</v>
      </c>
      <c r="F14" s="4" t="s">
        <v>34</v>
      </c>
      <c r="G14" s="6">
        <f>IFERROR(T_Data[[#This Row],[Decade]]*10+T_Data[[#This Row],[Unit]],"")</f>
        <v>11</v>
      </c>
      <c r="H14" s="9">
        <v>43585.849247685182</v>
      </c>
      <c r="I14" s="5">
        <v>43585.849351851852</v>
      </c>
      <c r="J14" s="7">
        <f>(T_Data[[#This Row],[Date Out]]-T_Data[[#This Row],[Date In]])*24*60</f>
        <v>0.15000000363215804</v>
      </c>
      <c r="K14" s="7">
        <f>T_Data[[#This Row],[Time debatching]]/T_Data[[#This Row],[Ligne per order]]</f>
        <v>1.3636363966559822E-2</v>
      </c>
      <c r="L14" s="7">
        <f>IF(J14/G14 &lt;1,AVERAGE(L2:L13),(J14/G14))</f>
        <v>2.5767676767921364</v>
      </c>
      <c r="M14" s="7">
        <f>IF(T_Data[[#This Row],[Time debatching]]&lt;1,1,0)</f>
        <v>1</v>
      </c>
      <c r="N14" s="7">
        <f>IF(T_Data[[#This Row],[N°Wave IN]]&lt;&gt;T_Data[[#This Row],[N° Wave OUT]],1,0)</f>
        <v>0</v>
      </c>
      <c r="O14" s="7">
        <f t="shared" si="0"/>
        <v>2.9632828283109567</v>
      </c>
      <c r="P14" s="7">
        <f>IF(T_Data[[#This Row],[Time per line NET]]&lt;T_Data[[#This Row],[Average per line + 15%]],0,1)</f>
        <v>0</v>
      </c>
      <c r="Q14" s="4"/>
    </row>
    <row r="15" spans="1:17" x14ac:dyDescent="0.3">
      <c r="A15" s="4" t="s">
        <v>34</v>
      </c>
      <c r="B15" s="4" t="s">
        <v>34</v>
      </c>
      <c r="C15" s="4" t="s">
        <v>34</v>
      </c>
      <c r="D15" s="4">
        <v>1</v>
      </c>
      <c r="E15" s="4">
        <v>1</v>
      </c>
      <c r="F15" s="4" t="s">
        <v>34</v>
      </c>
      <c r="G15" s="6">
        <f>IFERROR(T_Data[[#This Row],[Decade]]*10+T_Data[[#This Row],[Unit]],"")</f>
        <v>11</v>
      </c>
      <c r="H15" s="9">
        <v>43585.849502314813</v>
      </c>
      <c r="I15" s="5">
        <v>43585.849548611113</v>
      </c>
      <c r="J15" s="7">
        <f>(T_Data[[#This Row],[Date Out]]-T_Data[[#This Row],[Date In]])*24*60</f>
        <v>6.6666671773418784E-2</v>
      </c>
      <c r="K15" s="7">
        <f>T_Data[[#This Row],[Time debatching]]/T_Data[[#This Row],[Ligne per order]]</f>
        <v>6.0606065248562527E-3</v>
      </c>
      <c r="L15" s="7">
        <f>IF(J15/G15 &lt;1,AVERAGE(L2:L14),(J15/G15))</f>
        <v>2.5767676767921364</v>
      </c>
      <c r="M15" s="7">
        <f>IF(T_Data[[#This Row],[Time debatching]]&lt;1,1,0)</f>
        <v>1</v>
      </c>
      <c r="N15" s="7">
        <f>IF(T_Data[[#This Row],[N°Wave IN]]&lt;&gt;T_Data[[#This Row],[N° Wave OUT]],1,0)</f>
        <v>0</v>
      </c>
      <c r="O15" s="7">
        <f t="shared" si="0"/>
        <v>2.9632828283109567</v>
      </c>
      <c r="P15" s="7">
        <f>IF(T_Data[[#This Row],[Time per line NET]]&lt;T_Data[[#This Row],[Average per line + 15%]],0,1)</f>
        <v>0</v>
      </c>
      <c r="Q15" s="4"/>
    </row>
    <row r="16" spans="1:17" x14ac:dyDescent="0.3">
      <c r="A16" s="4" t="s">
        <v>32</v>
      </c>
      <c r="B16" s="4" t="s">
        <v>32</v>
      </c>
      <c r="C16" s="4" t="s">
        <v>32</v>
      </c>
      <c r="D16" s="4">
        <v>1</v>
      </c>
      <c r="E16" s="4">
        <v>1</v>
      </c>
      <c r="F16" s="4" t="s">
        <v>32</v>
      </c>
      <c r="G16" s="6">
        <f>IFERROR(T_Data[[#This Row],[Decade]]*10+T_Data[[#This Row],[Unit]],"")</f>
        <v>11</v>
      </c>
      <c r="H16" s="9">
        <v>43585.850277777776</v>
      </c>
      <c r="I16" s="5">
        <v>43586</v>
      </c>
      <c r="J16" s="7">
        <f>(T_Data[[#This Row],[Date Out]]-T_Data[[#This Row],[Date In]])*24*60</f>
        <v>215.6000000028871</v>
      </c>
      <c r="K16" s="7">
        <f>T_Data[[#This Row],[Time debatching]]/T_Data[[#This Row],[Ligne per order]]</f>
        <v>19.600000000262465</v>
      </c>
      <c r="L16" s="7">
        <f>IF(J16/G16 &lt;1,AVERAGE(L2:L15),(J16/G16))</f>
        <v>19.600000000262465</v>
      </c>
      <c r="M16" s="7">
        <f>IF(T_Data[[#This Row],[Time debatching]]&lt;1,1,0)</f>
        <v>0</v>
      </c>
      <c r="N16" s="7">
        <f>IF(T_Data[[#This Row],[N°Wave IN]]&lt;&gt;T_Data[[#This Row],[N° Wave OUT]],1,0)</f>
        <v>0</v>
      </c>
      <c r="O16" s="7">
        <f>(AVERAGE(L2:L15)*15/100)+AVERAGE(L2:L15)</f>
        <v>2.9632828283109567</v>
      </c>
      <c r="P16" s="7">
        <f>IF(T_Data[[#This Row],[Time per line NET]]&lt;T_Data[[#This Row],[Average per line + 15%]],0,1)</f>
        <v>1</v>
      </c>
      <c r="Q16" s="4"/>
    </row>
    <row r="17" spans="1:17" x14ac:dyDescent="0.3">
      <c r="A17" s="4" t="s">
        <v>32</v>
      </c>
      <c r="B17" s="4" t="s">
        <v>32</v>
      </c>
      <c r="C17" s="4" t="s">
        <v>32</v>
      </c>
      <c r="D17" s="4">
        <v>1</v>
      </c>
      <c r="E17" s="4">
        <v>1</v>
      </c>
      <c r="F17" s="4" t="s">
        <v>34</v>
      </c>
      <c r="G17" s="6">
        <f>IFERROR(T_Data[[#This Row],[Decade]]*10+T_Data[[#This Row],[Unit]],"")</f>
        <v>11</v>
      </c>
      <c r="H17" s="9">
        <v>43585.851111111115</v>
      </c>
      <c r="I17" s="5">
        <v>43586</v>
      </c>
      <c r="J17" s="7">
        <f>(T_Data[[#This Row],[Date Out]]-T_Data[[#This Row],[Date In]])*24*60</f>
        <v>214.39999999478459</v>
      </c>
      <c r="K17" s="7">
        <f>T_Data[[#This Row],[Time debatching]]/T_Data[[#This Row],[Ligne per order]]</f>
        <v>19.490909090434965</v>
      </c>
      <c r="L17" s="7">
        <f>IF(J17/G17 &lt;1,AVERAGE(L2:L16),(J17/G17))</f>
        <v>19.490909090434965</v>
      </c>
      <c r="M17" s="7">
        <f>IF(T_Data[[#This Row],[Time debatching]]&lt;1,1,0)</f>
        <v>0</v>
      </c>
      <c r="N17" s="7">
        <f>IF(T_Data[[#This Row],[N°Wave IN]]&lt;&gt;T_Data[[#This Row],[N° Wave OUT]],1,0)</f>
        <v>0</v>
      </c>
      <c r="O17" s="7">
        <f>(AVERAGE(L2:L16)*15/100)+AVERAGE(L2:L16)</f>
        <v>4.2683973064436822</v>
      </c>
      <c r="P17" s="7">
        <f>IF(T_Data[[#This Row],[Time per line NET]]&lt;T_Data[[#This Row],[Average per line + 15%]],0,1)</f>
        <v>1</v>
      </c>
      <c r="Q17" s="4"/>
    </row>
    <row r="18" spans="1:17" x14ac:dyDescent="0.3">
      <c r="A18" s="4" t="s">
        <v>34</v>
      </c>
      <c r="B18" s="4" t="s">
        <v>34</v>
      </c>
      <c r="C18" s="4" t="s">
        <v>34</v>
      </c>
      <c r="D18" s="4">
        <v>1</v>
      </c>
      <c r="E18" s="4">
        <v>1</v>
      </c>
      <c r="F18" s="4" t="s">
        <v>34</v>
      </c>
      <c r="G18" s="6">
        <f>IFERROR(T_Data[[#This Row],[Decade]]*10+T_Data[[#This Row],[Unit]],"")</f>
        <v>11</v>
      </c>
      <c r="H18" s="9">
        <v>43585.853750000002</v>
      </c>
      <c r="I18" s="5">
        <v>43586</v>
      </c>
      <c r="J18" s="7">
        <f>(T_Data[[#This Row],[Date Out]]-T_Data[[#This Row],[Date In]])*24*60</f>
        <v>210.59999999706633</v>
      </c>
      <c r="K18" s="7">
        <f>T_Data[[#This Row],[Time debatching]]/T_Data[[#This Row],[Ligne per order]]</f>
        <v>19.14545454518785</v>
      </c>
      <c r="L18" s="7">
        <f>IF(J18/G18 &lt;1,AVERAGE(L2:L17),(J18/G18))</f>
        <v>19.14545454518785</v>
      </c>
      <c r="M18" s="7">
        <f>IF(T_Data[[#This Row],[Time debatching]]&lt;1,1,0)</f>
        <v>0</v>
      </c>
      <c r="N18" s="7">
        <f>IF(T_Data[[#This Row],[N°Wave IN]]&lt;&gt;T_Data[[#This Row],[N° Wave OUT]],1,0)</f>
        <v>0</v>
      </c>
      <c r="O18" s="7">
        <f>(AVERAGE(L2:L17)*15/100)+AVERAGE(L2:L17)</f>
        <v>5.4025315656659654</v>
      </c>
      <c r="P18" s="7">
        <f>IF(T_Data[[#This Row],[Time per line NET]]&lt;T_Data[[#This Row],[Average per line + 15%]],0,1)</f>
        <v>1</v>
      </c>
      <c r="Q18" s="4"/>
    </row>
    <row r="19" spans="1:17" x14ac:dyDescent="0.3">
      <c r="A19" s="4" t="s">
        <v>34</v>
      </c>
      <c r="B19" s="4" t="s">
        <v>34</v>
      </c>
      <c r="C19" s="4" t="s">
        <v>34</v>
      </c>
      <c r="D19" s="4">
        <v>1</v>
      </c>
      <c r="E19" s="4">
        <v>2</v>
      </c>
      <c r="F19" s="4" t="s">
        <v>30</v>
      </c>
      <c r="G19" s="6">
        <f>IFERROR(T_Data[[#This Row],[Decade]]*10+T_Data[[#This Row],[Unit]],"")</f>
        <v>12</v>
      </c>
      <c r="H19" s="9">
        <v>43585.853842592594</v>
      </c>
      <c r="I19" s="5">
        <v>43586</v>
      </c>
      <c r="J19" s="7">
        <f>(T_Data[[#This Row],[Date Out]]-T_Data[[#This Row],[Date In]])*24*60</f>
        <v>210.46666666399688</v>
      </c>
      <c r="K19" s="7">
        <f>T_Data[[#This Row],[Time debatching]]/T_Data[[#This Row],[Ligne per order]]</f>
        <v>17.538888888666406</v>
      </c>
      <c r="L19" s="7">
        <f>IF(J19/G19 &lt;1,AVERAGE(L2:L18),(J19/G19))</f>
        <v>17.538888888666406</v>
      </c>
      <c r="M19" s="7">
        <f>IF(T_Data[[#This Row],[Time debatching]]&lt;1,1,0)</f>
        <v>0</v>
      </c>
      <c r="N19" s="7">
        <f>IF(T_Data[[#This Row],[N°Wave IN]]&lt;&gt;T_Data[[#This Row],[N° Wave OUT]],1,0)</f>
        <v>1</v>
      </c>
      <c r="O19" s="7">
        <f>(AVERAGE(L2:L18)*15/100)+AVERAGE(L2:L18)</f>
        <v>6.3798692810365569</v>
      </c>
      <c r="P19" s="7">
        <f>IF(T_Data[[#This Row],[Time per line NET]]&lt;T_Data[[#This Row],[Average per line + 15%]],0,1)</f>
        <v>1</v>
      </c>
      <c r="Q19" s="4"/>
    </row>
    <row r="20" spans="1:17" x14ac:dyDescent="0.3">
      <c r="A20" s="4" t="s">
        <v>34</v>
      </c>
      <c r="B20" s="4" t="s">
        <v>34</v>
      </c>
      <c r="C20" s="4" t="s">
        <v>34</v>
      </c>
      <c r="D20" s="4">
        <v>2</v>
      </c>
      <c r="E20" s="4">
        <v>3</v>
      </c>
      <c r="F20" s="4" t="s">
        <v>35</v>
      </c>
      <c r="G20" s="6">
        <f>IFERROR(T_Data[[#This Row],[Decade]]*10+T_Data[[#This Row],[Unit]],"")</f>
        <v>23</v>
      </c>
      <c r="H20" s="9">
        <v>43585.854155092595</v>
      </c>
      <c r="I20" s="5">
        <v>43586</v>
      </c>
      <c r="J20" s="7">
        <f>(T_Data[[#This Row],[Date Out]]-T_Data[[#This Row],[Date In]])*24*60</f>
        <v>210.01666666357778</v>
      </c>
      <c r="K20" s="7">
        <f>T_Data[[#This Row],[Time debatching]]/T_Data[[#This Row],[Ligne per order]]</f>
        <v>9.131159420155555</v>
      </c>
      <c r="L20" s="7">
        <f>IF(J20/G20 &lt;1,AVERAGE(L2:L19),(J20/G20))</f>
        <v>9.131159420155555</v>
      </c>
      <c r="M20" s="7">
        <f>IF(T_Data[[#This Row],[Time debatching]]&lt;1,1,0)</f>
        <v>0</v>
      </c>
      <c r="N20" s="7">
        <f>IF(T_Data[[#This Row],[N°Wave IN]]&lt;&gt;T_Data[[#This Row],[N° Wave OUT]],1,0)</f>
        <v>1</v>
      </c>
      <c r="O20" s="7">
        <f>(AVERAGE(L2:L19)*15/100)+AVERAGE(L2:L19)</f>
        <v>7.1459722221993243</v>
      </c>
      <c r="P20" s="7">
        <f>IF(T_Data[[#This Row],[Time per line NET]]&lt;T_Data[[#This Row],[Average per line + 15%]],0,1)</f>
        <v>1</v>
      </c>
      <c r="Q20" s="4"/>
    </row>
    <row r="21" spans="1:17" x14ac:dyDescent="0.3">
      <c r="A21" s="4" t="s">
        <v>34</v>
      </c>
      <c r="B21" s="4" t="s">
        <v>34</v>
      </c>
      <c r="C21" s="4" t="s">
        <v>34</v>
      </c>
      <c r="D21" s="4">
        <v>1</v>
      </c>
      <c r="E21" s="4">
        <v>1</v>
      </c>
      <c r="F21" s="4" t="s">
        <v>35</v>
      </c>
      <c r="G21" s="6">
        <f>IFERROR(T_Data[[#This Row],[Decade]]*10+T_Data[[#This Row],[Unit]],"")</f>
        <v>11</v>
      </c>
      <c r="H21" s="9">
        <v>43585.854583333334</v>
      </c>
      <c r="I21" s="5">
        <v>43585.854629629626</v>
      </c>
      <c r="J21" s="7">
        <f>(T_Data[[#This Row],[Date Out]]-T_Data[[#This Row],[Date In]])*24*60</f>
        <v>6.666666129603982E-2</v>
      </c>
      <c r="K21" s="7">
        <f>T_Data[[#This Row],[Time debatching]]/T_Data[[#This Row],[Ligne per order]]</f>
        <v>6.0606055723672562E-3</v>
      </c>
      <c r="L21" s="7">
        <f>IF(J21/G21 &lt;1,AVERAGE(L2:L20),(J21/G21))</f>
        <v>6.3674294431472189</v>
      </c>
      <c r="M21" s="7">
        <f>IF(T_Data[[#This Row],[Time debatching]]&lt;1,1,0)</f>
        <v>1</v>
      </c>
      <c r="N21" s="7">
        <f>IF(T_Data[[#This Row],[N°Wave IN]]&lt;&gt;T_Data[[#This Row],[N° Wave OUT]],1,0)</f>
        <v>1</v>
      </c>
      <c r="O21" s="7">
        <f>(AVERAGE(L2:L20)*15/100)+AVERAGE(L2:L20)</f>
        <v>7.3225438596193015</v>
      </c>
      <c r="P21" s="7">
        <f>IF(T_Data[[#This Row],[Time per line NET]]&lt;T_Data[[#This Row],[Average per line + 15%]],0,1)</f>
        <v>0</v>
      </c>
      <c r="Q21" s="4"/>
    </row>
    <row r="22" spans="1:17" x14ac:dyDescent="0.3">
      <c r="A22" s="4" t="s">
        <v>32</v>
      </c>
      <c r="B22" s="4" t="s">
        <v>32</v>
      </c>
      <c r="C22" s="4" t="s">
        <v>32</v>
      </c>
      <c r="D22" s="4">
        <v>1</v>
      </c>
      <c r="E22" s="4">
        <v>1</v>
      </c>
      <c r="F22" s="4" t="s">
        <v>34</v>
      </c>
      <c r="G22" s="6">
        <f>IFERROR(T_Data[[#This Row],[Decade]]*10+T_Data[[#This Row],[Unit]],"")</f>
        <v>11</v>
      </c>
      <c r="H22" s="9">
        <v>43585.857071759259</v>
      </c>
      <c r="I22" s="5">
        <v>43585.857164351852</v>
      </c>
      <c r="J22" s="7">
        <f>(T_Data[[#This Row],[Date Out]]-T_Data[[#This Row],[Date In]])*24*60</f>
        <v>0.1333333330694586</v>
      </c>
      <c r="K22" s="7">
        <f>T_Data[[#This Row],[Time debatching]]/T_Data[[#This Row],[Ligne per order]]</f>
        <v>1.212121209722351E-2</v>
      </c>
      <c r="L22" s="7">
        <f>IF(J22/G22 &lt;1,AVERAGE(L2:L21),(J22/G22))</f>
        <v>6.367429443147218</v>
      </c>
      <c r="M22" s="7">
        <f>IF(T_Data[[#This Row],[Time debatching]]&lt;1,1,0)</f>
        <v>1</v>
      </c>
      <c r="N22" s="7">
        <f>IF(T_Data[[#This Row],[N°Wave IN]]&lt;&gt;T_Data[[#This Row],[N° Wave OUT]],1,0)</f>
        <v>0</v>
      </c>
      <c r="O22" s="7">
        <f>(AVERAGE(L2:L21)*15/100)+AVERAGE(L2:L21)</f>
        <v>7.3225438596193007</v>
      </c>
      <c r="P22" s="7">
        <f>IF(T_Data[[#This Row],[Time per line NET]]&lt;T_Data[[#This Row],[Average per line + 15%]],0,1)</f>
        <v>0</v>
      </c>
      <c r="Q22" s="4"/>
    </row>
    <row r="23" spans="1:17" x14ac:dyDescent="0.3">
      <c r="A23" s="4" t="s">
        <v>34</v>
      </c>
      <c r="B23" s="4" t="s">
        <v>34</v>
      </c>
      <c r="C23" s="4" t="s">
        <v>34</v>
      </c>
      <c r="D23" s="4">
        <v>1</v>
      </c>
      <c r="E23" s="4">
        <v>11</v>
      </c>
      <c r="F23" s="4" t="s">
        <v>33</v>
      </c>
      <c r="G23" s="6">
        <f>IFERROR(T_Data[[#This Row],[Decade]]*10+T_Data[[#This Row],[Unit]],"")</f>
        <v>21</v>
      </c>
      <c r="H23" s="9">
        <v>43585.857604166667</v>
      </c>
      <c r="I23" s="5">
        <v>43585.858576388891</v>
      </c>
      <c r="J23" s="7">
        <f>(T_Data[[#This Row],[Date Out]]-T_Data[[#This Row],[Date In]])*24*60</f>
        <v>1.4000000024680048</v>
      </c>
      <c r="K23" s="7">
        <f>T_Data[[#This Row],[Time debatching]]/T_Data[[#This Row],[Ligne per order]]</f>
        <v>6.6666666784190712E-2</v>
      </c>
      <c r="L23" s="7">
        <f>IF(J23/G23 &lt;1,AVERAGE(L2:L22),(J23/G23))</f>
        <v>6.3674294431472189</v>
      </c>
      <c r="M23" s="7">
        <f>IF(T_Data[[#This Row],[Time debatching]]&lt;1,1,0)</f>
        <v>0</v>
      </c>
      <c r="N23" s="7">
        <f>IF(T_Data[[#This Row],[N°Wave IN]]&lt;&gt;T_Data[[#This Row],[N° Wave OUT]],1,0)</f>
        <v>1</v>
      </c>
      <c r="O23" s="7">
        <f>(AVERAGE(L2:L22)*15/100)+AVERAGE(L2:L22)</f>
        <v>7.3225438596193015</v>
      </c>
      <c r="P23" s="7">
        <f>IF(T_Data[[#This Row],[Time per line NET]]&lt;T_Data[[#This Row],[Average per line + 15%]],0,1)</f>
        <v>0</v>
      </c>
      <c r="Q23" s="4"/>
    </row>
    <row r="24" spans="1:17" x14ac:dyDescent="0.3">
      <c r="A24" s="4" t="s">
        <v>34</v>
      </c>
      <c r="B24" s="4" t="s">
        <v>34</v>
      </c>
      <c r="C24" s="4" t="s">
        <v>34</v>
      </c>
      <c r="D24" s="4">
        <v>1</v>
      </c>
      <c r="E24" s="4">
        <v>1</v>
      </c>
      <c r="F24" s="4" t="s">
        <v>34</v>
      </c>
      <c r="G24" s="6">
        <f>IFERROR(T_Data[[#This Row],[Decade]]*10+T_Data[[#This Row],[Unit]],"")</f>
        <v>11</v>
      </c>
      <c r="H24" s="9">
        <v>43585.858611111114</v>
      </c>
      <c r="I24" s="5">
        <v>43585.858680555553</v>
      </c>
      <c r="J24" s="7">
        <f>(T_Data[[#This Row],[Date Out]]-T_Data[[#This Row],[Date In]])*24*60</f>
        <v>9.999999194405973E-2</v>
      </c>
      <c r="K24" s="7">
        <f>T_Data[[#This Row],[Time debatching]]/T_Data[[#This Row],[Ligne per order]]</f>
        <v>9.0909083585508851E-3</v>
      </c>
      <c r="L24" s="7">
        <f>IF(J24/G24 &lt;1,AVERAGE(L2:L23),(J24/G24))</f>
        <v>6.3674294431472189</v>
      </c>
      <c r="M24" s="7">
        <f>IF(T_Data[[#This Row],[Time debatching]]&lt;1,1,0)</f>
        <v>1</v>
      </c>
      <c r="N24" s="7">
        <f>IF(T_Data[[#This Row],[N°Wave IN]]&lt;&gt;T_Data[[#This Row],[N° Wave OUT]],1,0)</f>
        <v>0</v>
      </c>
      <c r="O24" s="7">
        <f>(AVERAGE(L2:L23)*15/100)+AVERAGE(L2:L23)</f>
        <v>7.3225438596193015</v>
      </c>
      <c r="P24" s="7">
        <f>IF(T_Data[[#This Row],[Time per line NET]]&lt;T_Data[[#This Row],[Average per line + 15%]],0,1)</f>
        <v>0</v>
      </c>
      <c r="Q24" s="4"/>
    </row>
    <row r="25" spans="1:17" x14ac:dyDescent="0.3">
      <c r="A25" s="4" t="s">
        <v>34</v>
      </c>
      <c r="B25" s="4"/>
      <c r="C25" s="4"/>
      <c r="D25" s="4">
        <v>0</v>
      </c>
      <c r="E25" s="4">
        <v>1</v>
      </c>
      <c r="F25" s="4" t="s">
        <v>36</v>
      </c>
      <c r="G25" s="6">
        <f>IFERROR(T_Data[[#This Row],[Decade]]*10+T_Data[[#This Row],[Unit]],"")</f>
        <v>1</v>
      </c>
      <c r="H25" s="9">
        <v>43585.859155092592</v>
      </c>
      <c r="I25" s="5">
        <v>43585.984212962961</v>
      </c>
      <c r="J25" s="7">
        <f>(T_Data[[#This Row],[Date Out]]-T_Data[[#This Row],[Date In]])*24*60</f>
        <v>180.08333333185874</v>
      </c>
      <c r="K25" s="7">
        <f>T_Data[[#This Row],[Time debatching]]/T_Data[[#This Row],[Ligne per order]]</f>
        <v>180.08333333185874</v>
      </c>
      <c r="L25" s="7">
        <f>IF(J25/G25 &lt;1,AVERAGE(L2:L24),(J25/G25))</f>
        <v>180.08333333185874</v>
      </c>
      <c r="M25" s="7">
        <f>IF(T_Data[[#This Row],[Time debatching]]&lt;1,1,0)</f>
        <v>0</v>
      </c>
      <c r="N25" s="7">
        <f>IF(T_Data[[#This Row],[N°Wave IN]]&lt;&gt;T_Data[[#This Row],[N° Wave OUT]],1,0)</f>
        <v>1</v>
      </c>
      <c r="O25" s="7">
        <f>(AVERAGE(L2:L24)*15/100)+AVERAGE(L2:L24)</f>
        <v>7.3225438596193015</v>
      </c>
      <c r="P25" s="7">
        <f>IF(T_Data[[#This Row],[Time per line NET]]&lt;T_Data[[#This Row],[Average per line + 15%]],0,1)</f>
        <v>1</v>
      </c>
      <c r="Q25" s="4"/>
    </row>
    <row r="26" spans="1:17" x14ac:dyDescent="0.3">
      <c r="A26" s="4" t="s">
        <v>37</v>
      </c>
      <c r="B26" s="4" t="s">
        <v>34</v>
      </c>
      <c r="C26" s="4" t="s">
        <v>34</v>
      </c>
      <c r="D26" s="4">
        <v>0</v>
      </c>
      <c r="E26" s="4">
        <v>1</v>
      </c>
      <c r="F26" s="4" t="s">
        <v>33</v>
      </c>
      <c r="G26" s="6">
        <f>IFERROR(T_Data[[#This Row],[Decade]]*10+T_Data[[#This Row],[Unit]],"")</f>
        <v>1</v>
      </c>
      <c r="H26" s="9">
        <v>43585.862581018519</v>
      </c>
      <c r="I26" s="5">
        <v>43585.862812500003</v>
      </c>
      <c r="J26" s="7">
        <f>(T_Data[[#This Row],[Date Out]]-T_Data[[#This Row],[Date In]])*24*60</f>
        <v>0.33333333791233599</v>
      </c>
      <c r="K26" s="7">
        <f>T_Data[[#This Row],[Time debatching]]/T_Data[[#This Row],[Ligne per order]]</f>
        <v>0.33333333791233599</v>
      </c>
      <c r="L26" s="7">
        <f>IF(J26/G26 &lt;1,AVERAGE(L2:L25),(J26/G26))</f>
        <v>13.605592105176866</v>
      </c>
      <c r="M26" s="7">
        <f>IF(T_Data[[#This Row],[Time debatching]]&lt;1,1,0)</f>
        <v>1</v>
      </c>
      <c r="N26" s="7">
        <f>IF(T_Data[[#This Row],[N°Wave IN]]&lt;&gt;T_Data[[#This Row],[N° Wave OUT]],1,0)</f>
        <v>1</v>
      </c>
      <c r="O26" s="7">
        <f>(AVERAGE(L2:L25)*15/100)+AVERAGE(L2:L25)</f>
        <v>15.646430920953396</v>
      </c>
      <c r="P26" s="7" t="s">
        <v>38</v>
      </c>
      <c r="Q26" s="4"/>
    </row>
    <row r="27" spans="1:17" x14ac:dyDescent="0.3">
      <c r="A27" s="4" t="s">
        <v>39</v>
      </c>
      <c r="B27" s="4" t="s">
        <v>32</v>
      </c>
      <c r="C27" s="4" t="s">
        <v>32</v>
      </c>
      <c r="D27" s="4">
        <v>0</v>
      </c>
      <c r="E27" s="4">
        <v>1</v>
      </c>
      <c r="F27" s="4" t="s">
        <v>40</v>
      </c>
      <c r="G27" s="6">
        <f>IFERROR(T_Data[[#This Row],[Decade]]*10+T_Data[[#This Row],[Unit]],"")</f>
        <v>1</v>
      </c>
      <c r="H27" s="9">
        <v>43585.86478009259</v>
      </c>
      <c r="I27" s="5">
        <v>43585.864895833336</v>
      </c>
      <c r="J27" s="7">
        <f>(T_Data[[#This Row],[Date Out]]-T_Data[[#This Row],[Date In]])*24*60</f>
        <v>0.16666667419485748</v>
      </c>
      <c r="K27" s="7">
        <f>T_Data[[#This Row],[Time debatching]]/T_Data[[#This Row],[Ligne per order]]</f>
        <v>0.16666667419485748</v>
      </c>
      <c r="L27" s="7">
        <f>IF(J27/G27 &lt;1,AVERAGE(L2:L26),(J27/G27))</f>
        <v>13.605592105176866</v>
      </c>
      <c r="M27" s="7">
        <f>IF(T_Data[[#This Row],[Time debatching]]&lt;1,1,0)</f>
        <v>1</v>
      </c>
      <c r="N27" s="7">
        <f>IF(T_Data[[#This Row],[N°Wave IN]]&lt;&gt;T_Data[[#This Row],[N° Wave OUT]],1,0)</f>
        <v>1</v>
      </c>
      <c r="O27" s="7">
        <f>(AVERAGE(L2:L26)*15/100)+AVERAGE(L2:L26)</f>
        <v>15.646430920953396</v>
      </c>
      <c r="P27" s="7">
        <f>IF(T_Data[[#This Row],[Time per line NET]]&lt;T_Data[[#This Row],[Average per line + 15%]],0,1)</f>
        <v>0</v>
      </c>
      <c r="Q27" s="4"/>
    </row>
    <row r="28" spans="1:17" x14ac:dyDescent="0.3">
      <c r="A28" s="4" t="s">
        <v>39</v>
      </c>
      <c r="B28" s="4"/>
      <c r="C28" s="4"/>
      <c r="D28" s="4">
        <v>0</v>
      </c>
      <c r="E28" s="4">
        <v>1</v>
      </c>
      <c r="F28" s="4" t="s">
        <v>39</v>
      </c>
      <c r="G28" s="6">
        <f>IFERROR(T_Data[[#This Row],[Decade]]*10+T_Data[[#This Row],[Unit]],"")</f>
        <v>1</v>
      </c>
      <c r="H28" s="9">
        <v>43585.86513888889</v>
      </c>
      <c r="I28" s="5">
        <v>43585.990162037036</v>
      </c>
      <c r="J28" s="7">
        <f>(T_Data[[#This Row],[Date Out]]-T_Data[[#This Row],[Date In]])*24*60</f>
        <v>180.03333333064802</v>
      </c>
      <c r="K28" s="7">
        <f>T_Data[[#This Row],[Time debatching]]/T_Data[[#This Row],[Ligne per order]]</f>
        <v>180.03333333064802</v>
      </c>
      <c r="L28" s="7">
        <f>IF(J28/G28 &lt;1,AVERAGE(L2:L27),(J28/G28))</f>
        <v>180.03333333064802</v>
      </c>
      <c r="M28" s="7">
        <f>IF(T_Data[[#This Row],[Time debatching]]&lt;1,1,0)</f>
        <v>0</v>
      </c>
      <c r="N28" s="7">
        <f>IF(T_Data[[#This Row],[N°Wave IN]]&lt;&gt;T_Data[[#This Row],[N° Wave OUT]],1,0)</f>
        <v>0</v>
      </c>
      <c r="O28" s="7">
        <f>(AVERAGE(L2:L27)*15/100)+AVERAGE(L2:L27)</f>
        <v>15.646430920953396</v>
      </c>
      <c r="P28" s="7">
        <f>IF(T_Data[[#This Row],[Time per line NET]]&lt;T_Data[[#This Row],[Average per line + 15%]],0,1)</f>
        <v>1</v>
      </c>
      <c r="Q28" s="4"/>
    </row>
    <row r="29" spans="1:17" x14ac:dyDescent="0.3">
      <c r="A29" s="4" t="s">
        <v>37</v>
      </c>
      <c r="B29" s="4" t="s">
        <v>34</v>
      </c>
      <c r="C29" s="4" t="s">
        <v>34</v>
      </c>
      <c r="D29" s="4">
        <v>0</v>
      </c>
      <c r="E29" s="4">
        <v>1</v>
      </c>
      <c r="F29" s="4" t="s">
        <v>34</v>
      </c>
      <c r="G29" s="6">
        <f>IFERROR(T_Data[[#This Row],[Decade]]*10+T_Data[[#This Row],[Unit]],"")</f>
        <v>1</v>
      </c>
      <c r="H29" s="9">
        <v>43585.866516203707</v>
      </c>
      <c r="I29" s="5">
        <v>43585.866678240738</v>
      </c>
      <c r="J29" s="7">
        <f>(T_Data[[#This Row],[Date Out]]-T_Data[[#This Row],[Date In]])*24*60</f>
        <v>0.23333332501351833</v>
      </c>
      <c r="K29" s="7">
        <f>T_Data[[#This Row],[Time debatching]]/T_Data[[#This Row],[Ligne per order]]</f>
        <v>0.23333332501351833</v>
      </c>
      <c r="L29" s="7">
        <f>IF(J29/G29 &lt;1,AVERAGE(L2:L28),(J29/G29))</f>
        <v>19.769582520935053</v>
      </c>
      <c r="M29" s="7">
        <f>IF(T_Data[[#This Row],[Time debatching]]&lt;1,1,0)</f>
        <v>1</v>
      </c>
      <c r="N29" s="7">
        <f>IF(T_Data[[#This Row],[N°Wave IN]]&lt;&gt;T_Data[[#This Row],[N° Wave OUT]],1,0)</f>
        <v>1</v>
      </c>
      <c r="O29" s="7">
        <f>(AVERAGE(L2:L28)*15/100)+AVERAGE(L2:L28)</f>
        <v>22.735019899075311</v>
      </c>
      <c r="P29" s="7">
        <f>IF(T_Data[[#This Row],[Time per line NET]]&lt;T_Data[[#This Row],[Average per line + 15%]],0,1)</f>
        <v>0</v>
      </c>
      <c r="Q29" s="4" t="s">
        <v>41</v>
      </c>
    </row>
    <row r="30" spans="1:17" x14ac:dyDescent="0.3">
      <c r="A30" s="4" t="s">
        <v>37</v>
      </c>
      <c r="B30" s="4" t="s">
        <v>34</v>
      </c>
      <c r="C30" s="4" t="s">
        <v>34</v>
      </c>
      <c r="D30" s="4">
        <v>0</v>
      </c>
      <c r="E30" s="4">
        <v>1</v>
      </c>
      <c r="F30" s="4">
        <v>1</v>
      </c>
      <c r="G30" s="6">
        <f>IFERROR(T_Data[[#This Row],[Decade]]*10+T_Data[[#This Row],[Unit]],"")</f>
        <v>1</v>
      </c>
      <c r="H30" s="9">
        <v>43585.866851851853</v>
      </c>
      <c r="I30" s="5">
        <v>43585.867037037038</v>
      </c>
      <c r="J30" s="7">
        <f>(T_Data[[#This Row],[Date Out]]-T_Data[[#This Row],[Date In]])*24*60</f>
        <v>0.26666666613891721</v>
      </c>
      <c r="K30" s="7">
        <f>T_Data[[#This Row],[Time debatching]]/T_Data[[#This Row],[Ligne per order]]</f>
        <v>0.26666666613891721</v>
      </c>
      <c r="L30" s="7">
        <f>IF(J30/G30 &lt;1,AVERAGE(L2:L29),(J30/G30))</f>
        <v>19.769582520935053</v>
      </c>
      <c r="M30" s="7">
        <f>IF(T_Data[[#This Row],[Time debatching]]&lt;1,1,0)</f>
        <v>1</v>
      </c>
      <c r="N30" s="7">
        <f>IF(T_Data[[#This Row],[N°Wave IN]]&lt;&gt;T_Data[[#This Row],[N° Wave OUT]],1,0)</f>
        <v>1</v>
      </c>
      <c r="O30" s="7">
        <f>(AVERAGE(L2:L29)*15/100)+AVERAGE(L2:L29)</f>
        <v>22.735019899075311</v>
      </c>
      <c r="P30" s="7">
        <f>IF(T_Data[[#This Row],[Time per line NET]]&lt;T_Data[[#This Row],[Average per line + 15%]],0,1)</f>
        <v>0</v>
      </c>
      <c r="Q30" s="4"/>
    </row>
  </sheetData>
  <dataConsolidate function="count">
    <dataRefs count="2">
      <dataRef ref="L1:M1048576" sheet="Data"/>
      <dataRef ref="N1:N1048576" sheet="Data"/>
    </dataRefs>
  </dataConsolidate>
  <conditionalFormatting sqref="G2:Q30">
    <cfRule type="expression" dxfId="19" priority="7">
      <formula>SUM($G$2:$Q$30)</formula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C5"/>
  <sheetViews>
    <sheetView showGridLines="0" workbookViewId="0">
      <selection activeCell="J12" sqref="J12"/>
    </sheetView>
  </sheetViews>
  <sheetFormatPr baseColWidth="10" defaultColWidth="9.109375" defaultRowHeight="14.4" x14ac:dyDescent="0.3"/>
  <cols>
    <col min="1" max="1" width="15.88671875" bestFit="1" customWidth="1"/>
    <col min="2" max="2" width="8.6640625" bestFit="1" customWidth="1"/>
    <col min="3" max="3" width="12.5546875" bestFit="1" customWidth="1"/>
  </cols>
  <sheetData>
    <row r="3" spans="1:3" x14ac:dyDescent="0.3">
      <c r="B3" s="1" t="s">
        <v>3</v>
      </c>
    </row>
    <row r="4" spans="1:3" x14ac:dyDescent="0.3">
      <c r="B4" t="s">
        <v>4</v>
      </c>
      <c r="C4" t="s">
        <v>5</v>
      </c>
    </row>
    <row r="5" spans="1:3" x14ac:dyDescent="0.3">
      <c r="A5" t="s">
        <v>6</v>
      </c>
      <c r="B5" s="2">
        <v>39</v>
      </c>
      <c r="C5" s="2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KPI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MEYKUCHEL</dc:creator>
  <cp:lastModifiedBy>vincent meykuchel</cp:lastModifiedBy>
  <dcterms:created xsi:type="dcterms:W3CDTF">2019-03-25T17:24:51Z</dcterms:created>
  <dcterms:modified xsi:type="dcterms:W3CDTF">2019-05-01T00:57:25Z</dcterms:modified>
</cp:coreProperties>
</file>