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595555\Documents\"/>
    </mc:Choice>
  </mc:AlternateContent>
  <bookViews>
    <workbookView xWindow="0" yWindow="0" windowWidth="28800" windowHeight="135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9" i="1" s="1"/>
  <c r="D141" i="1"/>
  <c r="E141" i="1" s="1"/>
  <c r="F141" i="1" s="1"/>
  <c r="D140" i="1"/>
  <c r="E140" i="1" s="1"/>
  <c r="F140" i="1" s="1"/>
  <c r="D139" i="1"/>
  <c r="E139" i="1" s="1"/>
  <c r="F139" i="1" s="1"/>
  <c r="G139" i="1" s="1"/>
  <c r="F138" i="1"/>
  <c r="E138" i="1"/>
  <c r="D138" i="1"/>
  <c r="E137" i="1"/>
  <c r="F137" i="1" s="1"/>
  <c r="D137" i="1"/>
  <c r="E136" i="1"/>
  <c r="F136" i="1" s="1"/>
  <c r="D136" i="1"/>
  <c r="D135" i="1"/>
  <c r="E135" i="1" s="1"/>
  <c r="F135" i="1" s="1"/>
  <c r="D134" i="1"/>
  <c r="E134" i="1" s="1"/>
  <c r="F134" i="1" s="1"/>
  <c r="G134" i="1" s="1"/>
  <c r="D133" i="1"/>
  <c r="E133" i="1" s="1"/>
  <c r="F133" i="1" s="1"/>
  <c r="D132" i="1"/>
  <c r="E132" i="1" s="1"/>
  <c r="F132" i="1" s="1"/>
  <c r="G132" i="1" s="1"/>
  <c r="F131" i="1"/>
  <c r="E131" i="1"/>
  <c r="D131" i="1"/>
  <c r="E130" i="1"/>
  <c r="F130" i="1" s="1"/>
  <c r="D130" i="1"/>
  <c r="D129" i="1"/>
  <c r="E129" i="1" s="1"/>
  <c r="F129" i="1" s="1"/>
  <c r="D128" i="1"/>
  <c r="E128" i="1" s="1"/>
  <c r="F128" i="1" s="1"/>
  <c r="D127" i="1"/>
  <c r="E127" i="1" s="1"/>
  <c r="F127" i="1" s="1"/>
  <c r="F126" i="1"/>
  <c r="E126" i="1"/>
  <c r="D126" i="1"/>
  <c r="E125" i="1"/>
  <c r="F125" i="1" s="1"/>
  <c r="D125" i="1"/>
  <c r="E124" i="1"/>
  <c r="F124" i="1" s="1"/>
  <c r="G124" i="1" s="1"/>
  <c r="D124" i="1"/>
  <c r="D123" i="1"/>
  <c r="E123" i="1" s="1"/>
  <c r="F123" i="1" s="1"/>
  <c r="D122" i="1"/>
  <c r="E122" i="1" s="1"/>
  <c r="F122" i="1" s="1"/>
  <c r="D121" i="1"/>
  <c r="E121" i="1" s="1"/>
  <c r="F121" i="1" s="1"/>
  <c r="G121" i="1" s="1"/>
  <c r="D120" i="1"/>
  <c r="E120" i="1" s="1"/>
  <c r="F120" i="1" s="1"/>
  <c r="G120" i="1" s="1"/>
  <c r="D119" i="1"/>
  <c r="E119" i="1" s="1"/>
  <c r="F119" i="1" s="1"/>
  <c r="G119" i="1" s="1"/>
  <c r="D118" i="1"/>
  <c r="E118" i="1" s="1"/>
  <c r="F118" i="1" s="1"/>
  <c r="G118" i="1" s="1"/>
  <c r="G117" i="1"/>
  <c r="D117" i="1"/>
  <c r="E117" i="1" s="1"/>
  <c r="F117" i="1" s="1"/>
  <c r="D116" i="1"/>
  <c r="E116" i="1" s="1"/>
  <c r="F116" i="1" s="1"/>
  <c r="G116" i="1" s="1"/>
  <c r="F115" i="1"/>
  <c r="E115" i="1"/>
  <c r="D115" i="1"/>
  <c r="F114" i="1"/>
  <c r="E114" i="1"/>
  <c r="D114" i="1"/>
  <c r="F113" i="1"/>
  <c r="G113" i="1" s="1"/>
  <c r="E113" i="1"/>
  <c r="D113" i="1"/>
  <c r="F112" i="1"/>
  <c r="G112" i="1" s="1"/>
  <c r="E112" i="1"/>
  <c r="D112" i="1"/>
  <c r="F111" i="1"/>
  <c r="G111" i="1" s="1"/>
  <c r="E111" i="1"/>
  <c r="D111" i="1"/>
  <c r="F110" i="1"/>
  <c r="G110" i="1" s="1"/>
  <c r="E110" i="1"/>
  <c r="D110" i="1"/>
  <c r="E109" i="1"/>
  <c r="F109" i="1" s="1"/>
  <c r="D109" i="1"/>
  <c r="E108" i="1"/>
  <c r="F108" i="1" s="1"/>
  <c r="G108" i="1" s="1"/>
  <c r="D108" i="1"/>
  <c r="D107" i="1"/>
  <c r="E107" i="1" s="1"/>
  <c r="F107" i="1" s="1"/>
  <c r="D106" i="1"/>
  <c r="E106" i="1" s="1"/>
  <c r="F106" i="1" s="1"/>
  <c r="G106" i="1" s="1"/>
  <c r="D105" i="1"/>
  <c r="E105" i="1" s="1"/>
  <c r="F105" i="1" s="1"/>
  <c r="F104" i="1"/>
  <c r="E104" i="1"/>
  <c r="D104" i="1"/>
  <c r="E103" i="1"/>
  <c r="F103" i="1" s="1"/>
  <c r="D103" i="1"/>
  <c r="E102" i="1"/>
  <c r="F102" i="1" s="1"/>
  <c r="D102" i="1"/>
  <c r="D101" i="1"/>
  <c r="E101" i="1" s="1"/>
  <c r="F101" i="1" s="1"/>
  <c r="D100" i="1"/>
  <c r="E100" i="1" s="1"/>
  <c r="F100" i="1" s="1"/>
  <c r="G100" i="1" s="1"/>
  <c r="D99" i="1"/>
  <c r="E99" i="1" s="1"/>
  <c r="F99" i="1" s="1"/>
  <c r="D98" i="1"/>
  <c r="E98" i="1" s="1"/>
  <c r="F98" i="1" s="1"/>
  <c r="G98" i="1" s="1"/>
  <c r="G97" i="1"/>
  <c r="D97" i="1"/>
  <c r="E97" i="1" s="1"/>
  <c r="F97" i="1" s="1"/>
  <c r="F96" i="1"/>
  <c r="E96" i="1"/>
  <c r="D96" i="1"/>
  <c r="F95" i="1"/>
  <c r="E95" i="1"/>
  <c r="D95" i="1"/>
  <c r="F94" i="1"/>
  <c r="G94" i="1" s="1"/>
  <c r="E94" i="1"/>
  <c r="D94" i="1"/>
  <c r="E93" i="1"/>
  <c r="F93" i="1" s="1"/>
  <c r="D93" i="1"/>
  <c r="E92" i="1"/>
  <c r="F92" i="1" s="1"/>
  <c r="D92" i="1"/>
  <c r="D91" i="1"/>
  <c r="E91" i="1" s="1"/>
  <c r="F91" i="1" s="1"/>
  <c r="D90" i="1"/>
  <c r="E90" i="1" s="1"/>
  <c r="F90" i="1" s="1"/>
  <c r="G90" i="1" s="1"/>
  <c r="D88" i="1"/>
  <c r="E88" i="1" s="1"/>
  <c r="F88" i="1" s="1"/>
  <c r="G88" i="1" s="1"/>
  <c r="D87" i="1"/>
  <c r="E87" i="1" s="1"/>
  <c r="F87" i="1" s="1"/>
  <c r="F86" i="1"/>
  <c r="E86" i="1"/>
  <c r="D86" i="1"/>
  <c r="F85" i="1"/>
  <c r="E85" i="1"/>
  <c r="D85" i="1"/>
  <c r="F83" i="1"/>
  <c r="G83" i="1" s="1"/>
  <c r="E83" i="1"/>
  <c r="D83" i="1"/>
  <c r="E82" i="1"/>
  <c r="F82" i="1" s="1"/>
  <c r="D82" i="1"/>
  <c r="E81" i="1"/>
  <c r="F81" i="1" s="1"/>
  <c r="D81" i="1"/>
  <c r="D80" i="1"/>
  <c r="E80" i="1" s="1"/>
  <c r="F80" i="1" s="1"/>
  <c r="D79" i="1"/>
  <c r="E79" i="1" s="1"/>
  <c r="F79" i="1" s="1"/>
  <c r="D78" i="1"/>
  <c r="E78" i="1" s="1"/>
  <c r="F78" i="1" s="1"/>
  <c r="D77" i="1"/>
  <c r="E77" i="1" s="1"/>
  <c r="F77" i="1" s="1"/>
  <c r="G77" i="1" s="1"/>
  <c r="F76" i="1"/>
  <c r="D76" i="1"/>
  <c r="E76" i="1" s="1"/>
  <c r="E75" i="1"/>
  <c r="F75" i="1" s="1"/>
  <c r="D75" i="1"/>
  <c r="D74" i="1"/>
  <c r="E74" i="1" s="1"/>
  <c r="F74" i="1" s="1"/>
  <c r="D73" i="1"/>
  <c r="E73" i="1" s="1"/>
  <c r="F73" i="1" s="1"/>
  <c r="D72" i="1"/>
  <c r="E72" i="1" s="1"/>
  <c r="F72" i="1" s="1"/>
  <c r="G72" i="1" s="1"/>
  <c r="F71" i="1"/>
  <c r="D71" i="1"/>
  <c r="E71" i="1" s="1"/>
  <c r="E70" i="1"/>
  <c r="F70" i="1" s="1"/>
  <c r="D70" i="1"/>
  <c r="D69" i="1"/>
  <c r="E69" i="1" s="1"/>
  <c r="F69" i="1" s="1"/>
  <c r="D68" i="1"/>
  <c r="E68" i="1" s="1"/>
  <c r="F68" i="1" s="1"/>
  <c r="D67" i="1"/>
  <c r="E67" i="1" s="1"/>
  <c r="F67" i="1" s="1"/>
  <c r="G67" i="1" s="1"/>
  <c r="D66" i="1"/>
  <c r="E66" i="1" s="1"/>
  <c r="F66" i="1" s="1"/>
  <c r="D65" i="1"/>
  <c r="E65" i="1" s="1"/>
  <c r="F65" i="1" s="1"/>
  <c r="G65" i="1" s="1"/>
  <c r="D64" i="1"/>
  <c r="E64" i="1" s="1"/>
  <c r="F64" i="1" s="1"/>
  <c r="D63" i="1"/>
  <c r="E63" i="1" s="1"/>
  <c r="F63" i="1" s="1"/>
  <c r="G63" i="1" s="1"/>
  <c r="D62" i="1"/>
  <c r="E62" i="1" s="1"/>
  <c r="F62" i="1" s="1"/>
  <c r="G62" i="1" s="1"/>
  <c r="E61" i="1"/>
  <c r="F61" i="1" s="1"/>
  <c r="D61" i="1"/>
  <c r="D60" i="1"/>
  <c r="E60" i="1" s="1"/>
  <c r="F60" i="1" s="1"/>
  <c r="D59" i="1"/>
  <c r="E59" i="1" s="1"/>
  <c r="F59" i="1" s="1"/>
  <c r="F58" i="1"/>
  <c r="D58" i="1"/>
  <c r="E58" i="1" s="1"/>
  <c r="D57" i="1"/>
  <c r="E57" i="1" s="1"/>
  <c r="F57" i="1" s="1"/>
  <c r="G57" i="1" s="1"/>
  <c r="E56" i="1"/>
  <c r="F56" i="1" s="1"/>
  <c r="D56" i="1"/>
  <c r="D55" i="1"/>
  <c r="E55" i="1" s="1"/>
  <c r="F55" i="1" s="1"/>
  <c r="D54" i="1"/>
  <c r="E54" i="1" s="1"/>
  <c r="F54" i="1" s="1"/>
  <c r="F53" i="1"/>
  <c r="D53" i="1"/>
  <c r="E53" i="1" s="1"/>
  <c r="D52" i="1"/>
  <c r="E52" i="1" s="1"/>
  <c r="F52" i="1" s="1"/>
  <c r="G52" i="1" s="1"/>
  <c r="E51" i="1"/>
  <c r="F51" i="1" s="1"/>
  <c r="D51" i="1"/>
  <c r="E50" i="1"/>
  <c r="F50" i="1" s="1"/>
  <c r="G50" i="1" s="1"/>
  <c r="D50" i="1"/>
  <c r="D49" i="1"/>
  <c r="E49" i="1" s="1"/>
  <c r="F49" i="1" s="1"/>
  <c r="D48" i="1"/>
  <c r="E48" i="1" s="1"/>
  <c r="F48" i="1" s="1"/>
  <c r="D47" i="1"/>
  <c r="E47" i="1" s="1"/>
  <c r="F47" i="1" s="1"/>
  <c r="G47" i="1" s="1"/>
  <c r="F46" i="1"/>
  <c r="D46" i="1"/>
  <c r="E46" i="1" s="1"/>
  <c r="D45" i="1"/>
  <c r="E45" i="1" s="1"/>
  <c r="F45" i="1" s="1"/>
  <c r="G45" i="1" s="1"/>
  <c r="E44" i="1"/>
  <c r="F44" i="1" s="1"/>
  <c r="D44" i="1"/>
  <c r="D43" i="1"/>
  <c r="E43" i="1" s="1"/>
  <c r="F43" i="1" s="1"/>
  <c r="D42" i="1"/>
  <c r="E42" i="1" s="1"/>
  <c r="F42" i="1" s="1"/>
  <c r="G42" i="1" s="1"/>
  <c r="D41" i="1"/>
  <c r="E41" i="1" s="1"/>
  <c r="F41" i="1" s="1"/>
  <c r="D40" i="1"/>
  <c r="E40" i="1" s="1"/>
  <c r="F40" i="1" s="1"/>
  <c r="G40" i="1" s="1"/>
  <c r="F39" i="1"/>
  <c r="D39" i="1"/>
  <c r="E39" i="1" s="1"/>
  <c r="D38" i="1"/>
  <c r="E38" i="1" s="1"/>
  <c r="F38" i="1" s="1"/>
  <c r="G38" i="1" s="1"/>
  <c r="F37" i="1"/>
  <c r="G37" i="1" s="1"/>
  <c r="D37" i="1"/>
  <c r="E37" i="1" s="1"/>
  <c r="E36" i="1"/>
  <c r="F36" i="1" s="1"/>
  <c r="D36" i="1"/>
  <c r="E35" i="1"/>
  <c r="F35" i="1" s="1"/>
  <c r="G35" i="1" s="1"/>
  <c r="D35" i="1"/>
  <c r="D34" i="1"/>
  <c r="E34" i="1" s="1"/>
  <c r="F34" i="1" s="1"/>
  <c r="D33" i="1"/>
  <c r="E33" i="1" s="1"/>
  <c r="F33" i="1" s="1"/>
  <c r="G33" i="1" s="1"/>
  <c r="D32" i="1"/>
  <c r="E32" i="1" s="1"/>
  <c r="F32" i="1" s="1"/>
  <c r="G32" i="1" s="1"/>
  <c r="D31" i="1"/>
  <c r="E31" i="1" s="1"/>
  <c r="F31" i="1" s="1"/>
  <c r="G31" i="1" s="1"/>
  <c r="D30" i="1"/>
  <c r="E30" i="1" s="1"/>
  <c r="F30" i="1" s="1"/>
  <c r="G30" i="1" s="1"/>
  <c r="D29" i="1"/>
  <c r="E29" i="1" s="1"/>
  <c r="F29" i="1" s="1"/>
  <c r="G28" i="1"/>
  <c r="D28" i="1"/>
  <c r="E28" i="1" s="1"/>
  <c r="F28" i="1" s="1"/>
  <c r="D27" i="1"/>
  <c r="E27" i="1" s="1"/>
  <c r="F27" i="1" s="1"/>
  <c r="E26" i="1"/>
  <c r="F26" i="1" s="1"/>
  <c r="D26" i="1"/>
  <c r="E25" i="1"/>
  <c r="F25" i="1" s="1"/>
  <c r="D25" i="1"/>
  <c r="D24" i="1"/>
  <c r="E24" i="1" s="1"/>
  <c r="F24" i="1" s="1"/>
  <c r="G23" i="1" s="1"/>
  <c r="D23" i="1"/>
  <c r="E23" i="1" s="1"/>
  <c r="F23" i="1" s="1"/>
  <c r="D22" i="1"/>
  <c r="E22" i="1" s="1"/>
  <c r="F22" i="1" s="1"/>
  <c r="G22" i="1" s="1"/>
  <c r="D21" i="1"/>
  <c r="E21" i="1" s="1"/>
  <c r="F21" i="1" s="1"/>
  <c r="G20" i="1"/>
  <c r="D20" i="1"/>
  <c r="E20" i="1" s="1"/>
  <c r="F20" i="1" s="1"/>
  <c r="D19" i="1"/>
  <c r="E19" i="1" s="1"/>
  <c r="F19" i="1" s="1"/>
  <c r="F18" i="1"/>
  <c r="D18" i="1"/>
  <c r="E18" i="1" s="1"/>
  <c r="E17" i="1"/>
  <c r="F17" i="1" s="1"/>
  <c r="D17" i="1"/>
  <c r="D16" i="1"/>
  <c r="E16" i="1" s="1"/>
  <c r="F16" i="1" s="1"/>
  <c r="D15" i="1"/>
  <c r="E15" i="1" s="1"/>
  <c r="F15" i="1" s="1"/>
  <c r="D14" i="1"/>
  <c r="E14" i="1" s="1"/>
  <c r="F14" i="1" s="1"/>
  <c r="G14" i="1" s="1"/>
  <c r="D13" i="1"/>
  <c r="E13" i="1" s="1"/>
  <c r="F13" i="1" s="1"/>
  <c r="G13" i="1" s="1"/>
  <c r="D12" i="1"/>
  <c r="E12" i="1" s="1"/>
  <c r="F12" i="1" s="1"/>
  <c r="D11" i="1"/>
  <c r="E11" i="1" s="1"/>
  <c r="F11" i="1" s="1"/>
  <c r="G11" i="1" s="1"/>
  <c r="D10" i="1"/>
  <c r="E10" i="1" s="1"/>
  <c r="F10" i="1" s="1"/>
  <c r="G10" i="1" s="1"/>
  <c r="D9" i="1"/>
  <c r="E9" i="1" s="1"/>
  <c r="F9" i="1" s="1"/>
  <c r="D8" i="1"/>
  <c r="E8" i="1" s="1"/>
  <c r="F8" i="1" s="1"/>
  <c r="E7" i="1"/>
  <c r="F7" i="1" s="1"/>
  <c r="D7" i="1"/>
  <c r="D6" i="1"/>
  <c r="E6" i="1" s="1"/>
  <c r="F6" i="1" s="1"/>
  <c r="D5" i="1"/>
  <c r="E5" i="1" s="1"/>
  <c r="F5" i="1" s="1"/>
  <c r="G5" i="1" s="1"/>
  <c r="G8" i="1" l="1"/>
  <c r="G18" i="1"/>
  <c r="G25" i="1"/>
  <c r="G68" i="1"/>
  <c r="G81" i="1"/>
  <c r="G85" i="1"/>
  <c r="G114" i="1"/>
  <c r="G127" i="1"/>
  <c r="G15" i="1"/>
  <c r="G142" i="1" s="1"/>
  <c r="G79" i="1"/>
  <c r="G92" i="1"/>
  <c r="G95" i="1"/>
  <c r="G102" i="1"/>
  <c r="G136" i="1"/>
</calcChain>
</file>

<file path=xl/sharedStrings.xml><?xml version="1.0" encoding="utf-8"?>
<sst xmlns="http://schemas.openxmlformats.org/spreadsheetml/2006/main" count="176" uniqueCount="121">
  <si>
    <t>Etude M3 Kardex</t>
  </si>
  <si>
    <t>Références</t>
  </si>
  <si>
    <t>Dim</t>
  </si>
  <si>
    <t>Qté(s)</t>
  </si>
  <si>
    <t>Volume (cm3)</t>
  </si>
  <si>
    <t>Dim/Qté (cm3)</t>
  </si>
  <si>
    <t>Volume (M3)</t>
  </si>
  <si>
    <t>Volume Total/Ref</t>
  </si>
  <si>
    <t>48,5*49*20</t>
  </si>
  <si>
    <t>49*48,5*15</t>
  </si>
  <si>
    <t>30*34,5*15</t>
  </si>
  <si>
    <t>24,5*24,5*10</t>
  </si>
  <si>
    <t>36,5*38,5*11</t>
  </si>
  <si>
    <t>50*48,5*13</t>
  </si>
  <si>
    <t>35*51*15,5</t>
  </si>
  <si>
    <t>34,5*51*15</t>
  </si>
  <si>
    <t>23,5*24*5,5</t>
  </si>
  <si>
    <t>24*24,5*6,5</t>
  </si>
  <si>
    <t>27*36*11</t>
  </si>
  <si>
    <t>23*24*10</t>
  </si>
  <si>
    <t>23,5*18,5*5</t>
  </si>
  <si>
    <t>24*23,5*5,5</t>
  </si>
  <si>
    <t>23*27*4</t>
  </si>
  <si>
    <t>24,5*24,5*6,5</t>
  </si>
  <si>
    <t>17,5*34*5</t>
  </si>
  <si>
    <t>24,5*28,5*5</t>
  </si>
  <si>
    <t>30,5*45,5*8</t>
  </si>
  <si>
    <t>23*37*3</t>
  </si>
  <si>
    <t>31*38,5*12,5</t>
  </si>
  <si>
    <t>37*60*16</t>
  </si>
  <si>
    <t>31*38,5*13</t>
  </si>
  <si>
    <t>40,5*40,5*14,5</t>
  </si>
  <si>
    <t>25,5*35*12</t>
  </si>
  <si>
    <t>26*23,5*6</t>
  </si>
  <si>
    <t>25*23*12</t>
  </si>
  <si>
    <t>31*39*12,5</t>
  </si>
  <si>
    <t>40*50*12</t>
  </si>
  <si>
    <t>50*40*12</t>
  </si>
  <si>
    <t>24,5*24,5*9</t>
  </si>
  <si>
    <t>31*39*13</t>
  </si>
  <si>
    <t>48,5*50*18</t>
  </si>
  <si>
    <t>26*36,5*10</t>
  </si>
  <si>
    <t>24*23,5*4,5</t>
  </si>
  <si>
    <t>30*40*12,5</t>
  </si>
  <si>
    <t>24*23*4,5</t>
  </si>
  <si>
    <t>37,5*60*15,5</t>
  </si>
  <si>
    <t>20*30*12</t>
  </si>
  <si>
    <t>39*50*10</t>
  </si>
  <si>
    <t>31*39*14</t>
  </si>
  <si>
    <t>31*39*9</t>
  </si>
  <si>
    <t>38*31*9,5</t>
  </si>
  <si>
    <t>39,5*50*12</t>
  </si>
  <si>
    <t>34*40*13</t>
  </si>
  <si>
    <t>26,5*36,5*10,5</t>
  </si>
  <si>
    <t>49*50*15</t>
  </si>
  <si>
    <t>50*50*18</t>
  </si>
  <si>
    <t>23,5*24*4,5</t>
  </si>
  <si>
    <t>24,5*24*9</t>
  </si>
  <si>
    <t>31*39*13,5</t>
  </si>
  <si>
    <t>24,5*24,5*6</t>
  </si>
  <si>
    <t>36,5*40,5*13</t>
  </si>
  <si>
    <t>25*24,5*26,5</t>
  </si>
  <si>
    <t>1Sachet</t>
  </si>
  <si>
    <t>23,5*23,5*4,5</t>
  </si>
  <si>
    <t>24*24*6,5</t>
  </si>
  <si>
    <t>27*24,5*3,5</t>
  </si>
  <si>
    <t>30*40,5*12,5</t>
  </si>
  <si>
    <t>30,5*46,5*6,5</t>
  </si>
  <si>
    <t>26,5*24,5*3,5</t>
  </si>
  <si>
    <t>30*45,5*8</t>
  </si>
  <si>
    <t>24,5*27*3,5</t>
  </si>
  <si>
    <t>30,5*46*8</t>
  </si>
  <si>
    <t>19,5*30*12,5</t>
  </si>
  <si>
    <t>24,5*25*6,5</t>
  </si>
  <si>
    <t>25*24,5*6,5</t>
  </si>
  <si>
    <t>24*23,5*6</t>
  </si>
  <si>
    <t>25*24,5*6</t>
  </si>
  <si>
    <t>24*23*6</t>
  </si>
  <si>
    <t>24,5*24,5*7</t>
  </si>
  <si>
    <t>19,5*29,5*12</t>
  </si>
  <si>
    <t>24,5*26,5*3</t>
  </si>
  <si>
    <t>24*18,5*5</t>
  </si>
  <si>
    <t>31*46*8</t>
  </si>
  <si>
    <t>30*45,5*7,5</t>
  </si>
  <si>
    <t>20,5*17,5*5</t>
  </si>
  <si>
    <t>24,5*26,5*3,5</t>
  </si>
  <si>
    <t>37,5*60,5*7</t>
  </si>
  <si>
    <t>37,5*60,5*16</t>
  </si>
  <si>
    <t>49*50*17,5</t>
  </si>
  <si>
    <t>30,5*30,5*8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</si>
  <si>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</si>
  <si>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</si>
  <si>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</si>
  <si>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</si>
  <si>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</si>
  <si>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</si>
  <si>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</si>
  <si>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</si>
  <si>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</si>
  <si>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</si>
  <si>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</si>
  <si>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</si>
  <si>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</si>
  <si>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</si>
  <si>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</si>
  <si>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</si>
  <si>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</si>
  <si>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</si>
  <si>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</si>
  <si>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</si>
  <si>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</si>
  <si>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</si>
  <si>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</si>
  <si>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</si>
  <si>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</si>
  <si>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</si>
  <si>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Dim Plateaux (cm)</t>
  </si>
  <si>
    <t>Largeur</t>
  </si>
  <si>
    <t>Profondeur</t>
  </si>
  <si>
    <t>Hauteur</t>
  </si>
  <si>
    <t>Volume (m3)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</si>
</sst>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Border="1"/>
    <xf numFmtId="0" fontId="3" fillId="3" borderId="1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/>
    </xf>
    <xf numFmtId="0" fontId="4" fillId="3" borderId="12" xfId="0" applyFont="1" applyFill="1" applyBorder="1" applyAlignment="1">
      <alignment horizontal="center" vertical="center"/>
    </xf>
    <xf numFmtId="0" fontId="0" fillId="9" borderId="12" xfId="0" applyFont="1" applyFill="1" applyBorder="1" applyAlignment="1">
      <alignment horizontal="center" vertical="center"/>
    </xf>
    <xf numFmtId="0" fontId="0" fillId="9" borderId="12" xfId="0" applyFont="1" applyFill="1" applyBorder="1" applyAlignment="1">
      <alignment horizontal="center"/>
    </xf>
    <xf numFmtId="0" fontId="0" fillId="9" borderId="4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16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9" borderId="9" xfId="0" applyFont="1" applyFill="1" applyBorder="1" applyAlignment="1">
      <alignment horizontal="center"/>
    </xf>
    <xf numFmtId="0" fontId="0" fillId="9" borderId="9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0" fillId="0" borderId="1" xfId="0" applyFill="1" applyBorder="1" applyAlignment="1"/>
    <xf numFmtId="0" fontId="0" fillId="0" borderId="2" xfId="0" applyFill="1" applyBorder="1" applyAlignment="1"/>
    <xf numFmtId="0" fontId="0" fillId="0" borderId="3" xfId="0" applyFill="1" applyBorder="1" applyAlignment="1"/>
    <xf numFmtId="164" fontId="0" fillId="0" borderId="5" xfId="0" applyNumberFormat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0" fontId="0" fillId="0" borderId="1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1" fillId="10" borderId="12" xfId="0" applyNumberFormat="1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0" fontId="4" fillId="11" borderId="3" xfId="0" applyFont="1" applyFill="1" applyBorder="1" applyAlignment="1">
      <alignment horizontal="center"/>
    </xf>
    <xf numFmtId="0" fontId="0" fillId="0" borderId="6" xfId="0" applyFont="1" applyBorder="1"/>
    <xf numFmtId="0" fontId="0" fillId="0" borderId="4" xfId="0" applyBorder="1"/>
    <xf numFmtId="0" fontId="0" fillId="0" borderId="6" xfId="0" applyBorder="1"/>
    <xf numFmtId="0" fontId="0" fillId="0" borderId="12" xfId="0" applyBorder="1"/>
    <xf numFmtId="0" fontId="0" fillId="0" borderId="6" xfId="0" applyFont="1" applyFill="1" applyBorder="1"/>
    <xf numFmtId="2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2"/>
  <sheetViews>
    <sheetView tabSelected="1" workbookViewId="0">
      <selection activeCell="I13" sqref="I13"/>
    </sheetView>
  </sheetViews>
  <sheetFormatPr baseColWidth="10" defaultRowHeight="15" x14ac:dyDescent="0.25"/>
  <cols>
    <col min="1" max="1" width="14.140625" bestFit="1" customWidth="1"/>
    <col min="2" max="2" width="13.7109375" bestFit="1" customWidth="1"/>
    <col min="3" max="3" width="12" customWidth="1"/>
    <col min="4" max="4" width="21.42578125" customWidth="1"/>
    <col min="5" max="5" width="20.42578125" customWidth="1"/>
    <col min="6" max="6" width="17.140625" customWidth="1"/>
    <col min="7" max="7" width="22.42578125" customWidth="1"/>
  </cols>
  <sheetData>
    <row r="1" spans="1:10" ht="27" thickBot="1" x14ac:dyDescent="0.3">
      <c r="A1" s="1" t="s">
        <v>0</v>
      </c>
      <c r="B1" s="2"/>
      <c r="C1" s="2"/>
      <c r="D1" s="2"/>
      <c r="E1" s="2"/>
      <c r="F1" s="2"/>
      <c r="G1" s="2"/>
      <c r="H1" s="3"/>
    </row>
    <row r="2" spans="1:10" x14ac:dyDescent="0.25">
      <c r="B2" s="4"/>
    </row>
    <row r="3" spans="1:10" ht="15.75" thickBot="1" x14ac:dyDescent="0.3">
      <c r="B3" s="4"/>
    </row>
    <row r="4" spans="1:10" ht="19.5" thickBot="1" x14ac:dyDescent="0.35">
      <c r="A4" s="5" t="s">
        <v>1</v>
      </c>
      <c r="B4" s="6" t="s">
        <v>2</v>
      </c>
      <c r="C4" s="7" t="s">
        <v>3</v>
      </c>
      <c r="D4" s="8" t="s">
        <v>4</v>
      </c>
      <c r="E4" s="9" t="s">
        <v>5</v>
      </c>
      <c r="F4" s="10" t="s">
        <v>6</v>
      </c>
      <c r="G4" s="11" t="s">
        <v>7</v>
      </c>
      <c r="I4" s="90" t="s">
        <v>116</v>
      </c>
      <c r="J4" s="91"/>
    </row>
    <row r="5" spans="1:10" ht="15.75" thickBot="1" x14ac:dyDescent="0.3">
      <c r="A5" s="12" t="s">
        <v>90</v>
      </c>
      <c r="B5" s="13" t="s">
        <v>8</v>
      </c>
      <c r="C5" s="13">
        <v>5</v>
      </c>
      <c r="D5" s="14">
        <f>48.5*49*20</f>
        <v>47530</v>
      </c>
      <c r="E5" s="14">
        <f>D5*C5</f>
        <v>237650</v>
      </c>
      <c r="F5" s="15">
        <f>E5/1000000</f>
        <v>0.23765</v>
      </c>
      <c r="G5" s="16">
        <f>F5+F6+F7</f>
        <v>0.36011749999999998</v>
      </c>
      <c r="I5" s="92" t="s">
        <v>117</v>
      </c>
      <c r="J5" s="93">
        <v>180</v>
      </c>
    </row>
    <row r="6" spans="1:10" ht="15.75" thickBot="1" x14ac:dyDescent="0.3">
      <c r="A6" s="17"/>
      <c r="B6" s="18" t="s">
        <v>9</v>
      </c>
      <c r="C6" s="18">
        <v>3</v>
      </c>
      <c r="D6" s="19">
        <f>49*48.5*15</f>
        <v>35647.5</v>
      </c>
      <c r="E6" s="19">
        <f>D6*C6</f>
        <v>106942.5</v>
      </c>
      <c r="F6" s="20">
        <f>E6/1000000</f>
        <v>0.1069425</v>
      </c>
      <c r="G6" s="21"/>
      <c r="I6" s="92" t="s">
        <v>118</v>
      </c>
      <c r="J6" s="94">
        <v>61</v>
      </c>
    </row>
    <row r="7" spans="1:10" ht="15.75" thickBot="1" x14ac:dyDescent="0.3">
      <c r="A7" s="22"/>
      <c r="B7" s="23" t="s">
        <v>10</v>
      </c>
      <c r="C7" s="23">
        <v>1</v>
      </c>
      <c r="D7" s="24">
        <f>30*34.5*15</f>
        <v>15525</v>
      </c>
      <c r="E7" s="24">
        <f t="shared" ref="E7:E70" si="0">D7*C7</f>
        <v>15525</v>
      </c>
      <c r="F7" s="25">
        <f>E7/1000000</f>
        <v>1.5525000000000001E-2</v>
      </c>
      <c r="G7" s="26"/>
      <c r="I7" s="92" t="s">
        <v>119</v>
      </c>
      <c r="J7" s="95">
        <v>30</v>
      </c>
    </row>
    <row r="8" spans="1:10" ht="15.75" thickBot="1" x14ac:dyDescent="0.3">
      <c r="A8" s="12" t="s">
        <v>91</v>
      </c>
      <c r="B8" s="27" t="s">
        <v>11</v>
      </c>
      <c r="C8" s="27">
        <v>4</v>
      </c>
      <c r="D8" s="28">
        <f>24.5*24.5*10</f>
        <v>6002.5</v>
      </c>
      <c r="E8" s="14">
        <f t="shared" si="0"/>
        <v>24010</v>
      </c>
      <c r="F8" s="15">
        <f t="shared" ref="F8:F71" si="1">(E8)/1000000</f>
        <v>2.401E-2</v>
      </c>
      <c r="G8" s="16">
        <f>F8+F9</f>
        <v>3.9467749999999996E-2</v>
      </c>
      <c r="I8" s="96" t="s">
        <v>4</v>
      </c>
      <c r="J8" s="94">
        <f>(J5*J6*J7)</f>
        <v>329400</v>
      </c>
    </row>
    <row r="9" spans="1:10" ht="15.75" thickBot="1" x14ac:dyDescent="0.3">
      <c r="A9" s="22"/>
      <c r="B9" s="29" t="s">
        <v>12</v>
      </c>
      <c r="C9" s="29">
        <v>1</v>
      </c>
      <c r="D9" s="30">
        <f>36.5*38.5*11</f>
        <v>15457.75</v>
      </c>
      <c r="E9" s="24">
        <f t="shared" si="0"/>
        <v>15457.75</v>
      </c>
      <c r="F9" s="25">
        <f t="shared" si="1"/>
        <v>1.5457749999999999E-2</v>
      </c>
      <c r="G9" s="26"/>
      <c r="I9" s="96" t="s">
        <v>120</v>
      </c>
      <c r="J9" s="97">
        <f>J8/1000000</f>
        <v>0.32940000000000003</v>
      </c>
    </row>
    <row r="10" spans="1:10" ht="16.5" thickBot="1" x14ac:dyDescent="0.3">
      <c r="A10" s="31" t="s">
        <v>92</v>
      </c>
      <c r="B10" s="32" t="s">
        <v>11</v>
      </c>
      <c r="C10" s="32">
        <v>6</v>
      </c>
      <c r="D10" s="33">
        <f>24.5*24.5*10</f>
        <v>6002.5</v>
      </c>
      <c r="E10" s="34">
        <f t="shared" si="0"/>
        <v>36015</v>
      </c>
      <c r="F10" s="35">
        <f t="shared" si="1"/>
        <v>3.6014999999999998E-2</v>
      </c>
      <c r="G10" s="36">
        <f>F10</f>
        <v>3.6014999999999998E-2</v>
      </c>
    </row>
    <row r="11" spans="1:10" x14ac:dyDescent="0.25">
      <c r="A11" s="12" t="s">
        <v>93</v>
      </c>
      <c r="B11" s="27" t="s">
        <v>13</v>
      </c>
      <c r="C11" s="27">
        <v>8</v>
      </c>
      <c r="D11" s="28">
        <f>50*48.5*13</f>
        <v>31525</v>
      </c>
      <c r="E11" s="14">
        <f t="shared" si="0"/>
        <v>252200</v>
      </c>
      <c r="F11" s="15">
        <f t="shared" si="1"/>
        <v>0.25219999999999998</v>
      </c>
      <c r="G11" s="16">
        <f>F11+F12</f>
        <v>0.36286999999999997</v>
      </c>
    </row>
    <row r="12" spans="1:10" ht="15.75" thickBot="1" x14ac:dyDescent="0.3">
      <c r="A12" s="22"/>
      <c r="B12" s="29" t="s">
        <v>14</v>
      </c>
      <c r="C12" s="29">
        <v>4</v>
      </c>
      <c r="D12" s="30">
        <f>35*51*15.5</f>
        <v>27667.5</v>
      </c>
      <c r="E12" s="24">
        <f t="shared" si="0"/>
        <v>110670</v>
      </c>
      <c r="F12" s="25">
        <f t="shared" si="1"/>
        <v>0.11067</v>
      </c>
      <c r="G12" s="26"/>
    </row>
    <row r="13" spans="1:10" ht="16.5" thickBot="1" x14ac:dyDescent="0.3">
      <c r="A13" s="37" t="s">
        <v>94</v>
      </c>
      <c r="B13" s="32" t="s">
        <v>15</v>
      </c>
      <c r="C13" s="33">
        <v>6</v>
      </c>
      <c r="D13" s="33">
        <f>34.5*51*15</f>
        <v>26392.5</v>
      </c>
      <c r="E13" s="34">
        <f t="shared" si="0"/>
        <v>158355</v>
      </c>
      <c r="F13" s="35">
        <f t="shared" si="1"/>
        <v>0.158355</v>
      </c>
      <c r="G13" s="38">
        <f>F13</f>
        <v>0.158355</v>
      </c>
    </row>
    <row r="14" spans="1:10" ht="16.5" thickBot="1" x14ac:dyDescent="0.3">
      <c r="A14" s="31" t="s">
        <v>95</v>
      </c>
      <c r="B14" s="32" t="s">
        <v>11</v>
      </c>
      <c r="C14" s="33">
        <v>7</v>
      </c>
      <c r="D14" s="33">
        <f>24.5*24.5*10</f>
        <v>6002.5</v>
      </c>
      <c r="E14" s="34">
        <f t="shared" si="0"/>
        <v>42017.5</v>
      </c>
      <c r="F14" s="35">
        <f t="shared" si="1"/>
        <v>4.2017499999999999E-2</v>
      </c>
      <c r="G14" s="36">
        <f>F14</f>
        <v>4.2017499999999999E-2</v>
      </c>
    </row>
    <row r="15" spans="1:10" x14ac:dyDescent="0.25">
      <c r="A15" s="39" t="s">
        <v>96</v>
      </c>
      <c r="B15" s="13" t="s">
        <v>16</v>
      </c>
      <c r="C15" s="27">
        <v>11</v>
      </c>
      <c r="D15" s="14">
        <f>23.5*24*5.5</f>
        <v>3102</v>
      </c>
      <c r="E15" s="14">
        <f t="shared" si="0"/>
        <v>34122</v>
      </c>
      <c r="F15" s="15">
        <f t="shared" si="1"/>
        <v>3.4122E-2</v>
      </c>
      <c r="G15" s="16">
        <f>F15+F16+F17</f>
        <v>6.6972000000000004E-2</v>
      </c>
    </row>
    <row r="16" spans="1:10" x14ac:dyDescent="0.25">
      <c r="A16" s="40"/>
      <c r="B16" s="18" t="s">
        <v>17</v>
      </c>
      <c r="C16" s="41">
        <v>3</v>
      </c>
      <c r="D16" s="19">
        <f>24*24.5*6.5</f>
        <v>3822</v>
      </c>
      <c r="E16" s="19">
        <f t="shared" si="0"/>
        <v>11466</v>
      </c>
      <c r="F16" s="20">
        <f t="shared" si="1"/>
        <v>1.1466E-2</v>
      </c>
      <c r="G16" s="21"/>
    </row>
    <row r="17" spans="1:7" ht="15.75" thickBot="1" x14ac:dyDescent="0.3">
      <c r="A17" s="42"/>
      <c r="B17" s="43" t="s">
        <v>18</v>
      </c>
      <c r="C17" s="44">
        <v>2</v>
      </c>
      <c r="D17" s="24">
        <f>27*36*11</f>
        <v>10692</v>
      </c>
      <c r="E17" s="24">
        <f t="shared" si="0"/>
        <v>21384</v>
      </c>
      <c r="F17" s="25">
        <f t="shared" si="1"/>
        <v>2.1384E-2</v>
      </c>
      <c r="G17" s="26"/>
    </row>
    <row r="18" spans="1:7" x14ac:dyDescent="0.25">
      <c r="A18" s="39" t="s">
        <v>97</v>
      </c>
      <c r="B18" s="45" t="s">
        <v>19</v>
      </c>
      <c r="C18" s="45">
        <v>3</v>
      </c>
      <c r="D18" s="28">
        <f>23*24*10</f>
        <v>5520</v>
      </c>
      <c r="E18" s="14">
        <f t="shared" si="0"/>
        <v>16560</v>
      </c>
      <c r="F18" s="15">
        <f t="shared" si="1"/>
        <v>1.6559999999999998E-2</v>
      </c>
      <c r="G18" s="16">
        <f>F18+F19</f>
        <v>2.5255E-2</v>
      </c>
    </row>
    <row r="19" spans="1:7" ht="15.75" thickBot="1" x14ac:dyDescent="0.3">
      <c r="A19" s="42"/>
      <c r="B19" s="29" t="s">
        <v>20</v>
      </c>
      <c r="C19" s="29">
        <v>4</v>
      </c>
      <c r="D19" s="30">
        <f>23.5*18.5*5</f>
        <v>2173.75</v>
      </c>
      <c r="E19" s="24">
        <f t="shared" si="0"/>
        <v>8695</v>
      </c>
      <c r="F19" s="25">
        <f t="shared" si="1"/>
        <v>8.6949999999999996E-3</v>
      </c>
      <c r="G19" s="26"/>
    </row>
    <row r="20" spans="1:7" x14ac:dyDescent="0.25">
      <c r="A20" s="40" t="s">
        <v>98</v>
      </c>
      <c r="B20" s="27" t="s">
        <v>21</v>
      </c>
      <c r="C20" s="28">
        <v>112</v>
      </c>
      <c r="D20" s="28">
        <f>24*23.5*5.5</f>
        <v>3102</v>
      </c>
      <c r="E20" s="14">
        <f t="shared" si="0"/>
        <v>347424</v>
      </c>
      <c r="F20" s="15">
        <f t="shared" si="1"/>
        <v>0.34742400000000001</v>
      </c>
      <c r="G20" s="16">
        <f>F20+F21</f>
        <v>0.35811599999999999</v>
      </c>
    </row>
    <row r="21" spans="1:7" ht="15.75" thickBot="1" x14ac:dyDescent="0.3">
      <c r="A21" s="42"/>
      <c r="B21" s="44" t="s">
        <v>18</v>
      </c>
      <c r="C21" s="44">
        <v>1</v>
      </c>
      <c r="D21" s="30">
        <f>27*36*11</f>
        <v>10692</v>
      </c>
      <c r="E21" s="24">
        <f t="shared" si="0"/>
        <v>10692</v>
      </c>
      <c r="F21" s="25">
        <f t="shared" si="1"/>
        <v>1.0692E-2</v>
      </c>
      <c r="G21" s="26"/>
    </row>
    <row r="22" spans="1:7" ht="16.5" thickBot="1" x14ac:dyDescent="0.3">
      <c r="A22" s="46" t="s">
        <v>99</v>
      </c>
      <c r="B22" s="18" t="s">
        <v>22</v>
      </c>
      <c r="C22" s="19">
        <v>12</v>
      </c>
      <c r="D22" s="19">
        <f>23*27*4</f>
        <v>2484</v>
      </c>
      <c r="E22" s="19">
        <f t="shared" si="0"/>
        <v>29808</v>
      </c>
      <c r="F22" s="20">
        <f t="shared" si="1"/>
        <v>2.9808000000000001E-2</v>
      </c>
      <c r="G22" s="47">
        <f>F22</f>
        <v>2.9808000000000001E-2</v>
      </c>
    </row>
    <row r="23" spans="1:7" x14ac:dyDescent="0.25">
      <c r="A23" s="39" t="s">
        <v>100</v>
      </c>
      <c r="B23" s="13" t="s">
        <v>23</v>
      </c>
      <c r="C23" s="13">
        <v>6</v>
      </c>
      <c r="D23" s="14">
        <f>24.5*24.5*6.5</f>
        <v>3901.625</v>
      </c>
      <c r="E23" s="14">
        <f t="shared" si="0"/>
        <v>23409.75</v>
      </c>
      <c r="F23" s="15">
        <f t="shared" si="1"/>
        <v>2.340975E-2</v>
      </c>
      <c r="G23" s="16">
        <f>F24+F23</f>
        <v>9.4809749999999998E-2</v>
      </c>
    </row>
    <row r="24" spans="1:7" ht="15.75" thickBot="1" x14ac:dyDescent="0.3">
      <c r="A24" s="42"/>
      <c r="B24" s="23" t="s">
        <v>24</v>
      </c>
      <c r="C24" s="23">
        <v>24</v>
      </c>
      <c r="D24" s="24">
        <f>17.5*34*5</f>
        <v>2975</v>
      </c>
      <c r="E24" s="24">
        <f t="shared" si="0"/>
        <v>71400</v>
      </c>
      <c r="F24" s="25">
        <f t="shared" si="1"/>
        <v>7.1400000000000005E-2</v>
      </c>
      <c r="G24" s="26"/>
    </row>
    <row r="25" spans="1:7" x14ac:dyDescent="0.25">
      <c r="A25" s="39" t="s">
        <v>101</v>
      </c>
      <c r="B25" s="18" t="s">
        <v>25</v>
      </c>
      <c r="C25" s="19">
        <v>2</v>
      </c>
      <c r="D25" s="19">
        <f>24.5*28.5*5</f>
        <v>3491.25</v>
      </c>
      <c r="E25" s="19">
        <f t="shared" si="0"/>
        <v>6982.5</v>
      </c>
      <c r="F25" s="20">
        <f t="shared" si="1"/>
        <v>6.9825E-3</v>
      </c>
      <c r="G25" s="21">
        <f>F25+F26+F27</f>
        <v>7.6147500000000007E-2</v>
      </c>
    </row>
    <row r="26" spans="1:7" x14ac:dyDescent="0.25">
      <c r="A26" s="40"/>
      <c r="B26" s="18" t="s">
        <v>26</v>
      </c>
      <c r="C26" s="19">
        <v>6</v>
      </c>
      <c r="D26" s="19">
        <f>30.5*45.5*8</f>
        <v>11102</v>
      </c>
      <c r="E26" s="19">
        <f t="shared" si="0"/>
        <v>66612</v>
      </c>
      <c r="F26" s="20">
        <f t="shared" si="1"/>
        <v>6.6612000000000005E-2</v>
      </c>
      <c r="G26" s="48"/>
    </row>
    <row r="27" spans="1:7" ht="15.75" thickBot="1" x14ac:dyDescent="0.3">
      <c r="A27" s="42"/>
      <c r="B27" s="18" t="s">
        <v>27</v>
      </c>
      <c r="C27" s="19">
        <v>1</v>
      </c>
      <c r="D27" s="19">
        <f>23*37*3</f>
        <v>2553</v>
      </c>
      <c r="E27" s="19">
        <f t="shared" si="0"/>
        <v>2553</v>
      </c>
      <c r="F27" s="20">
        <f t="shared" si="1"/>
        <v>2.5530000000000001E-3</v>
      </c>
      <c r="G27" s="48"/>
    </row>
    <row r="28" spans="1:7" x14ac:dyDescent="0.25">
      <c r="A28" s="39" t="s">
        <v>102</v>
      </c>
      <c r="B28" s="27" t="s">
        <v>28</v>
      </c>
      <c r="C28" s="14">
        <v>3</v>
      </c>
      <c r="D28" s="28">
        <f>31*38.5*12.5</f>
        <v>14918.75</v>
      </c>
      <c r="E28" s="14">
        <f t="shared" si="0"/>
        <v>44756.25</v>
      </c>
      <c r="F28" s="15">
        <f t="shared" si="1"/>
        <v>4.4756249999999997E-2</v>
      </c>
      <c r="G28" s="16">
        <f>F28+F29</f>
        <v>0.22235625000000001</v>
      </c>
    </row>
    <row r="29" spans="1:7" ht="15.75" thickBot="1" x14ac:dyDescent="0.3">
      <c r="A29" s="42"/>
      <c r="B29" s="29" t="s">
        <v>29</v>
      </c>
      <c r="C29" s="24">
        <v>5</v>
      </c>
      <c r="D29" s="30">
        <f>37*60*16</f>
        <v>35520</v>
      </c>
      <c r="E29" s="24">
        <f t="shared" si="0"/>
        <v>177600</v>
      </c>
      <c r="F29" s="25">
        <f t="shared" si="1"/>
        <v>0.17760000000000001</v>
      </c>
      <c r="G29" s="49"/>
    </row>
    <row r="30" spans="1:7" ht="16.5" thickBot="1" x14ac:dyDescent="0.3">
      <c r="A30" s="50" t="s">
        <v>103</v>
      </c>
      <c r="B30" s="41" t="s">
        <v>30</v>
      </c>
      <c r="C30" s="19">
        <v>1</v>
      </c>
      <c r="D30" s="51">
        <f>31*38.5*13</f>
        <v>15515.5</v>
      </c>
      <c r="E30" s="19">
        <f t="shared" si="0"/>
        <v>15515.5</v>
      </c>
      <c r="F30" s="20">
        <f t="shared" si="1"/>
        <v>1.55155E-2</v>
      </c>
      <c r="G30" s="47">
        <f>F30</f>
        <v>1.55155E-2</v>
      </c>
    </row>
    <row r="31" spans="1:7" ht="16.5" thickBot="1" x14ac:dyDescent="0.3">
      <c r="A31" s="50" t="s">
        <v>104</v>
      </c>
      <c r="B31" s="32" t="s">
        <v>31</v>
      </c>
      <c r="C31" s="34">
        <v>1</v>
      </c>
      <c r="D31" s="33">
        <f>40.5*40.5*14.5</f>
        <v>23783.625</v>
      </c>
      <c r="E31" s="34">
        <f t="shared" si="0"/>
        <v>23783.625</v>
      </c>
      <c r="F31" s="35">
        <f t="shared" si="1"/>
        <v>2.3783624999999999E-2</v>
      </c>
      <c r="G31" s="36">
        <f>F31</f>
        <v>2.3783624999999999E-2</v>
      </c>
    </row>
    <row r="32" spans="1:7" ht="16.5" thickBot="1" x14ac:dyDescent="0.3">
      <c r="A32" s="50" t="s">
        <v>105</v>
      </c>
      <c r="B32" s="41" t="s">
        <v>30</v>
      </c>
      <c r="C32" s="19">
        <v>2</v>
      </c>
      <c r="D32" s="51">
        <f>31*38.5*13</f>
        <v>15515.5</v>
      </c>
      <c r="E32" s="19">
        <f t="shared" si="0"/>
        <v>31031</v>
      </c>
      <c r="F32" s="20">
        <f t="shared" si="1"/>
        <v>3.1031E-2</v>
      </c>
      <c r="G32" s="52">
        <f>F32</f>
        <v>3.1031E-2</v>
      </c>
    </row>
    <row r="33" spans="1:7" x14ac:dyDescent="0.25">
      <c r="A33" s="39" t="s">
        <v>106</v>
      </c>
      <c r="B33" s="27" t="s">
        <v>16</v>
      </c>
      <c r="C33" s="14">
        <v>22</v>
      </c>
      <c r="D33" s="28">
        <f>23.5*24*5.5</f>
        <v>3102</v>
      </c>
      <c r="E33" s="14">
        <f t="shared" si="0"/>
        <v>68244</v>
      </c>
      <c r="F33" s="15">
        <f t="shared" si="1"/>
        <v>6.8243999999999999E-2</v>
      </c>
      <c r="G33" s="16">
        <f>F33+F34</f>
        <v>0.10037399999999999</v>
      </c>
    </row>
    <row r="34" spans="1:7" ht="15.75" thickBot="1" x14ac:dyDescent="0.3">
      <c r="A34" s="42"/>
      <c r="B34" s="29" t="s">
        <v>32</v>
      </c>
      <c r="C34" s="24">
        <v>3</v>
      </c>
      <c r="D34" s="30">
        <f>25.5*35*12</f>
        <v>10710</v>
      </c>
      <c r="E34" s="24">
        <f t="shared" si="0"/>
        <v>32130</v>
      </c>
      <c r="F34" s="25">
        <f t="shared" si="1"/>
        <v>3.2129999999999999E-2</v>
      </c>
      <c r="G34" s="49"/>
    </row>
    <row r="35" spans="1:7" x14ac:dyDescent="0.25">
      <c r="A35" s="39" t="s">
        <v>107</v>
      </c>
      <c r="B35" s="41" t="s">
        <v>33</v>
      </c>
      <c r="C35" s="19">
        <v>2</v>
      </c>
      <c r="D35" s="51">
        <f>26*23.5*6</f>
        <v>3666</v>
      </c>
      <c r="E35" s="19">
        <f t="shared" si="0"/>
        <v>7332</v>
      </c>
      <c r="F35" s="20">
        <f t="shared" si="1"/>
        <v>7.332E-3</v>
      </c>
      <c r="G35" s="21">
        <f>F35+F36</f>
        <v>2.1131999999999998E-2</v>
      </c>
    </row>
    <row r="36" spans="1:7" ht="15.75" thickBot="1" x14ac:dyDescent="0.3">
      <c r="A36" s="42"/>
      <c r="B36" s="53" t="s">
        <v>34</v>
      </c>
      <c r="C36" s="54">
        <v>2</v>
      </c>
      <c r="D36" s="51">
        <f>25*23*12</f>
        <v>6900</v>
      </c>
      <c r="E36" s="19">
        <f t="shared" si="0"/>
        <v>13800</v>
      </c>
      <c r="F36" s="20">
        <f t="shared" si="1"/>
        <v>1.38E-2</v>
      </c>
      <c r="G36" s="48"/>
    </row>
    <row r="37" spans="1:7" ht="16.5" thickBot="1" x14ac:dyDescent="0.3">
      <c r="A37" s="46" t="s">
        <v>108</v>
      </c>
      <c r="B37" s="55" t="s">
        <v>21</v>
      </c>
      <c r="C37" s="34">
        <v>126</v>
      </c>
      <c r="D37" s="34">
        <f>24*23.5*5.5</f>
        <v>3102</v>
      </c>
      <c r="E37" s="34">
        <f t="shared" si="0"/>
        <v>390852</v>
      </c>
      <c r="F37" s="35">
        <f>(E37)/1000000</f>
        <v>0.39085199999999998</v>
      </c>
      <c r="G37" s="36">
        <f>F37</f>
        <v>0.39085199999999998</v>
      </c>
    </row>
    <row r="38" spans="1:7" x14ac:dyDescent="0.25">
      <c r="A38" s="39" t="s">
        <v>109</v>
      </c>
      <c r="B38" s="18" t="s">
        <v>35</v>
      </c>
      <c r="C38" s="18">
        <v>5</v>
      </c>
      <c r="D38" s="19">
        <f>31*39*12.5</f>
        <v>15112.5</v>
      </c>
      <c r="E38" s="19">
        <f t="shared" si="0"/>
        <v>75562.5</v>
      </c>
      <c r="F38" s="20">
        <f t="shared" si="1"/>
        <v>7.5562500000000005E-2</v>
      </c>
      <c r="G38" s="21">
        <f>F38+F39</f>
        <v>0.14756249999999999</v>
      </c>
    </row>
    <row r="39" spans="1:7" ht="15.75" thickBot="1" x14ac:dyDescent="0.3">
      <c r="A39" s="42"/>
      <c r="B39" s="18" t="s">
        <v>36</v>
      </c>
      <c r="C39" s="18">
        <v>3</v>
      </c>
      <c r="D39" s="19">
        <f>40*50*12</f>
        <v>24000</v>
      </c>
      <c r="E39" s="19">
        <f t="shared" si="0"/>
        <v>72000</v>
      </c>
      <c r="F39" s="20">
        <f t="shared" si="1"/>
        <v>7.1999999999999995E-2</v>
      </c>
      <c r="G39" s="48"/>
    </row>
    <row r="40" spans="1:7" x14ac:dyDescent="0.25">
      <c r="A40" s="39" t="s">
        <v>110</v>
      </c>
      <c r="B40" s="13" t="s">
        <v>23</v>
      </c>
      <c r="C40" s="14">
        <v>7</v>
      </c>
      <c r="D40" s="14">
        <f>24.5*24.5*6.5</f>
        <v>3901.625</v>
      </c>
      <c r="E40" s="14">
        <f t="shared" si="0"/>
        <v>27311.375</v>
      </c>
      <c r="F40" s="15">
        <f t="shared" si="1"/>
        <v>2.7311374999999999E-2</v>
      </c>
      <c r="G40" s="16">
        <f>F40+F41</f>
        <v>0.26731137500000002</v>
      </c>
    </row>
    <row r="41" spans="1:7" ht="15.75" thickBot="1" x14ac:dyDescent="0.3">
      <c r="A41" s="42"/>
      <c r="B41" s="23" t="s">
        <v>37</v>
      </c>
      <c r="C41" s="24">
        <v>10</v>
      </c>
      <c r="D41" s="24">
        <f>50*40*12</f>
        <v>24000</v>
      </c>
      <c r="E41" s="24">
        <f t="shared" si="0"/>
        <v>240000</v>
      </c>
      <c r="F41" s="25">
        <f t="shared" si="1"/>
        <v>0.24</v>
      </c>
      <c r="G41" s="49"/>
    </row>
    <row r="42" spans="1:7" x14ac:dyDescent="0.25">
      <c r="A42" s="39" t="s">
        <v>111</v>
      </c>
      <c r="B42" s="18" t="s">
        <v>23</v>
      </c>
      <c r="C42" s="19">
        <v>4</v>
      </c>
      <c r="D42" s="19">
        <f>24.5*24.5*6.5</f>
        <v>3901.625</v>
      </c>
      <c r="E42" s="19">
        <f t="shared" si="0"/>
        <v>15606.5</v>
      </c>
      <c r="F42" s="20">
        <f>(E42)/1000000</f>
        <v>1.5606500000000001E-2</v>
      </c>
      <c r="G42" s="21">
        <f>F42+F43+F44</f>
        <v>0.13887875</v>
      </c>
    </row>
    <row r="43" spans="1:7" x14ac:dyDescent="0.25">
      <c r="A43" s="40"/>
      <c r="B43" s="18" t="s">
        <v>38</v>
      </c>
      <c r="C43" s="19">
        <v>17</v>
      </c>
      <c r="D43" s="19">
        <f>24.5*24.5*9</f>
        <v>5402.25</v>
      </c>
      <c r="E43" s="19">
        <f t="shared" si="0"/>
        <v>91838.25</v>
      </c>
      <c r="F43" s="20">
        <f t="shared" si="1"/>
        <v>9.1838249999999996E-2</v>
      </c>
      <c r="G43" s="48"/>
    </row>
    <row r="44" spans="1:7" ht="15.75" thickBot="1" x14ac:dyDescent="0.3">
      <c r="A44" s="42"/>
      <c r="B44" s="56" t="s">
        <v>39</v>
      </c>
      <c r="C44" s="56">
        <v>2</v>
      </c>
      <c r="D44" s="57">
        <f>31*39*13</f>
        <v>15717</v>
      </c>
      <c r="E44" s="19">
        <f t="shared" si="0"/>
        <v>31434</v>
      </c>
      <c r="F44" s="20">
        <f t="shared" si="1"/>
        <v>3.1433999999999997E-2</v>
      </c>
      <c r="G44" s="48"/>
    </row>
    <row r="45" spans="1:7" x14ac:dyDescent="0.25">
      <c r="A45" s="39" t="s">
        <v>112</v>
      </c>
      <c r="B45" s="58" t="s">
        <v>40</v>
      </c>
      <c r="C45" s="58">
        <v>2</v>
      </c>
      <c r="D45" s="59">
        <f>48.5*50*18</f>
        <v>43650</v>
      </c>
      <c r="E45" s="14">
        <f t="shared" si="0"/>
        <v>87300</v>
      </c>
      <c r="F45" s="15">
        <f t="shared" si="1"/>
        <v>8.7300000000000003E-2</v>
      </c>
      <c r="G45" s="16">
        <f>F45+F46</f>
        <v>9.6790000000000001E-2</v>
      </c>
    </row>
    <row r="46" spans="1:7" ht="15.75" thickBot="1" x14ac:dyDescent="0.3">
      <c r="A46" s="42"/>
      <c r="B46" s="60" t="s">
        <v>41</v>
      </c>
      <c r="C46" s="60">
        <v>1</v>
      </c>
      <c r="D46" s="61">
        <f>26*36.5*10</f>
        <v>9490</v>
      </c>
      <c r="E46" s="24">
        <f t="shared" si="0"/>
        <v>9490</v>
      </c>
      <c r="F46" s="25">
        <f t="shared" si="1"/>
        <v>9.4900000000000002E-3</v>
      </c>
      <c r="G46" s="49"/>
    </row>
    <row r="47" spans="1:7" x14ac:dyDescent="0.25">
      <c r="A47" s="39" t="s">
        <v>113</v>
      </c>
      <c r="B47" s="56" t="s">
        <v>42</v>
      </c>
      <c r="C47" s="56">
        <v>14</v>
      </c>
      <c r="D47" s="57">
        <f>24*23.5*4.5</f>
        <v>2538</v>
      </c>
      <c r="E47" s="19">
        <f t="shared" si="0"/>
        <v>35532</v>
      </c>
      <c r="F47" s="20">
        <f t="shared" si="1"/>
        <v>3.5532000000000001E-2</v>
      </c>
      <c r="G47" s="21">
        <f>F47+F48+F49</f>
        <v>6.6138500000000003E-2</v>
      </c>
    </row>
    <row r="48" spans="1:7" x14ac:dyDescent="0.25">
      <c r="A48" s="40"/>
      <c r="B48" s="56" t="s">
        <v>23</v>
      </c>
      <c r="C48" s="56">
        <v>4</v>
      </c>
      <c r="D48" s="57">
        <f>24.5*24.5*6.5</f>
        <v>3901.625</v>
      </c>
      <c r="E48" s="19">
        <f t="shared" si="0"/>
        <v>15606.5</v>
      </c>
      <c r="F48" s="20">
        <f t="shared" si="1"/>
        <v>1.5606500000000001E-2</v>
      </c>
      <c r="G48" s="48"/>
    </row>
    <row r="49" spans="1:7" ht="15.75" thickBot="1" x14ac:dyDescent="0.3">
      <c r="A49" s="42"/>
      <c r="B49" s="62" t="s">
        <v>43</v>
      </c>
      <c r="C49" s="62">
        <v>1</v>
      </c>
      <c r="D49" s="57">
        <f>30*40*12.5</f>
        <v>15000</v>
      </c>
      <c r="E49" s="19">
        <f t="shared" si="0"/>
        <v>15000</v>
      </c>
      <c r="F49" s="20">
        <f t="shared" si="1"/>
        <v>1.4999999999999999E-2</v>
      </c>
      <c r="G49" s="48"/>
    </row>
    <row r="50" spans="1:7" x14ac:dyDescent="0.25">
      <c r="A50" s="39" t="s">
        <v>114</v>
      </c>
      <c r="B50" s="63" t="s">
        <v>43</v>
      </c>
      <c r="C50" s="63">
        <v>2</v>
      </c>
      <c r="D50" s="59">
        <f>30*40*12.5</f>
        <v>15000</v>
      </c>
      <c r="E50" s="14">
        <f t="shared" si="0"/>
        <v>30000</v>
      </c>
      <c r="F50" s="15">
        <f t="shared" si="1"/>
        <v>0.03</v>
      </c>
      <c r="G50" s="16">
        <f>F50+F51</f>
        <v>3.7803249999999997E-2</v>
      </c>
    </row>
    <row r="51" spans="1:7" ht="15.75" thickBot="1" x14ac:dyDescent="0.3">
      <c r="A51" s="42"/>
      <c r="B51" s="61" t="s">
        <v>23</v>
      </c>
      <c r="C51" s="61">
        <v>2</v>
      </c>
      <c r="D51" s="61">
        <f>24.5*24.5*6.5</f>
        <v>3901.625</v>
      </c>
      <c r="E51" s="24">
        <f t="shared" si="0"/>
        <v>7803.25</v>
      </c>
      <c r="F51" s="25">
        <f t="shared" si="1"/>
        <v>7.8032500000000003E-3</v>
      </c>
      <c r="G51" s="49"/>
    </row>
    <row r="52" spans="1:7" x14ac:dyDescent="0.25">
      <c r="A52" s="39" t="s">
        <v>115</v>
      </c>
      <c r="B52" s="57" t="s">
        <v>44</v>
      </c>
      <c r="C52" s="57">
        <v>80</v>
      </c>
      <c r="D52" s="57">
        <f>24*23*4.5</f>
        <v>2484</v>
      </c>
      <c r="E52" s="19">
        <f t="shared" si="0"/>
        <v>198720</v>
      </c>
      <c r="F52" s="20">
        <f t="shared" si="1"/>
        <v>0.19872000000000001</v>
      </c>
      <c r="G52" s="21">
        <f>F52+F53+F54+F55+F56</f>
        <v>0.69360424999999992</v>
      </c>
    </row>
    <row r="53" spans="1:7" x14ac:dyDescent="0.25">
      <c r="A53" s="40"/>
      <c r="B53" s="57" t="s">
        <v>45</v>
      </c>
      <c r="C53" s="57">
        <v>10</v>
      </c>
      <c r="D53" s="57">
        <f>37.5*60*15.5</f>
        <v>34875</v>
      </c>
      <c r="E53" s="19">
        <f t="shared" si="0"/>
        <v>348750</v>
      </c>
      <c r="F53" s="20">
        <f t="shared" si="1"/>
        <v>0.34875</v>
      </c>
      <c r="G53" s="48"/>
    </row>
    <row r="54" spans="1:7" x14ac:dyDescent="0.25">
      <c r="A54" s="40"/>
      <c r="B54" s="57" t="s">
        <v>23</v>
      </c>
      <c r="C54" s="57">
        <v>10</v>
      </c>
      <c r="D54" s="57">
        <f>24.5*24.5*6.5</f>
        <v>3901.625</v>
      </c>
      <c r="E54" s="19">
        <f t="shared" si="0"/>
        <v>39016.25</v>
      </c>
      <c r="F54" s="20">
        <f t="shared" si="1"/>
        <v>3.9016250000000002E-2</v>
      </c>
      <c r="G54" s="48"/>
    </row>
    <row r="55" spans="1:7" x14ac:dyDescent="0.25">
      <c r="A55" s="40"/>
      <c r="B55" s="62" t="s">
        <v>46</v>
      </c>
      <c r="C55" s="62">
        <v>1</v>
      </c>
      <c r="D55" s="57">
        <f>20*30*12</f>
        <v>7200</v>
      </c>
      <c r="E55" s="19">
        <f t="shared" si="0"/>
        <v>7200</v>
      </c>
      <c r="F55" s="20">
        <f t="shared" si="1"/>
        <v>7.1999999999999998E-3</v>
      </c>
      <c r="G55" s="48"/>
    </row>
    <row r="56" spans="1:7" ht="15.75" thickBot="1" x14ac:dyDescent="0.3">
      <c r="A56" s="42"/>
      <c r="B56" s="57" t="s">
        <v>26</v>
      </c>
      <c r="C56" s="57">
        <v>6</v>
      </c>
      <c r="D56" s="57">
        <f>30.5*45.5*12</f>
        <v>16653</v>
      </c>
      <c r="E56" s="19">
        <f t="shared" si="0"/>
        <v>99918</v>
      </c>
      <c r="F56" s="20">
        <f t="shared" si="1"/>
        <v>9.9918000000000007E-2</v>
      </c>
      <c r="G56" s="48"/>
    </row>
    <row r="57" spans="1:7" x14ac:dyDescent="0.25">
      <c r="A57" s="39">
        <v>1</v>
      </c>
      <c r="B57" s="59" t="s">
        <v>38</v>
      </c>
      <c r="C57" s="59">
        <v>5</v>
      </c>
      <c r="D57" s="59">
        <f>24.5*24.5*9</f>
        <v>5402.25</v>
      </c>
      <c r="E57" s="14">
        <f t="shared" si="0"/>
        <v>27011.25</v>
      </c>
      <c r="F57" s="15">
        <f t="shared" si="1"/>
        <v>2.7011250000000001E-2</v>
      </c>
      <c r="G57" s="16">
        <f>F57+F58+F59+F60+F61</f>
        <v>0.12831824999999999</v>
      </c>
    </row>
    <row r="58" spans="1:7" x14ac:dyDescent="0.25">
      <c r="A58" s="40"/>
      <c r="B58" s="62" t="s">
        <v>43</v>
      </c>
      <c r="C58" s="62">
        <v>1</v>
      </c>
      <c r="D58" s="57">
        <f>30*40*12.5</f>
        <v>15000</v>
      </c>
      <c r="E58" s="19">
        <f t="shared" si="0"/>
        <v>15000</v>
      </c>
      <c r="F58" s="20">
        <f t="shared" si="1"/>
        <v>1.4999999999999999E-2</v>
      </c>
      <c r="G58" s="48"/>
    </row>
    <row r="59" spans="1:7" x14ac:dyDescent="0.25">
      <c r="A59" s="40"/>
      <c r="B59" s="57" t="s">
        <v>47</v>
      </c>
      <c r="C59" s="57">
        <v>3</v>
      </c>
      <c r="D59" s="57">
        <f>39*50*10</f>
        <v>19500</v>
      </c>
      <c r="E59" s="19">
        <f t="shared" si="0"/>
        <v>58500</v>
      </c>
      <c r="F59" s="20">
        <f t="shared" si="1"/>
        <v>5.8500000000000003E-2</v>
      </c>
      <c r="G59" s="48"/>
    </row>
    <row r="60" spans="1:7" x14ac:dyDescent="0.25">
      <c r="A60" s="40"/>
      <c r="B60" s="57" t="s">
        <v>48</v>
      </c>
      <c r="C60" s="57">
        <v>1</v>
      </c>
      <c r="D60" s="57">
        <f>31*39*14</f>
        <v>16926</v>
      </c>
      <c r="E60" s="19">
        <f t="shared" si="0"/>
        <v>16926</v>
      </c>
      <c r="F60" s="20">
        <f t="shared" si="1"/>
        <v>1.6926E-2</v>
      </c>
      <c r="G60" s="48"/>
    </row>
    <row r="61" spans="1:7" ht="15.75" thickBot="1" x14ac:dyDescent="0.3">
      <c r="A61" s="42"/>
      <c r="B61" s="64" t="s">
        <v>49</v>
      </c>
      <c r="C61" s="64">
        <v>1</v>
      </c>
      <c r="D61" s="61">
        <f>31*39*9</f>
        <v>10881</v>
      </c>
      <c r="E61" s="24">
        <f t="shared" si="0"/>
        <v>10881</v>
      </c>
      <c r="F61" s="25">
        <f t="shared" si="1"/>
        <v>1.0881E-2</v>
      </c>
      <c r="G61" s="49"/>
    </row>
    <row r="62" spans="1:7" ht="16.5" thickBot="1" x14ac:dyDescent="0.3">
      <c r="A62" s="46">
        <v>2</v>
      </c>
      <c r="B62" s="57" t="s">
        <v>38</v>
      </c>
      <c r="C62" s="57">
        <v>7</v>
      </c>
      <c r="D62" s="57">
        <f>24.5*24.5*9</f>
        <v>5402.25</v>
      </c>
      <c r="E62" s="19">
        <f t="shared" si="0"/>
        <v>37815.75</v>
      </c>
      <c r="F62" s="20">
        <f t="shared" si="1"/>
        <v>3.7815750000000002E-2</v>
      </c>
      <c r="G62" s="47">
        <f>F62</f>
        <v>3.7815750000000002E-2</v>
      </c>
    </row>
    <row r="63" spans="1:7" x14ac:dyDescent="0.25">
      <c r="A63" s="39">
        <v>3</v>
      </c>
      <c r="B63" s="59" t="s">
        <v>11</v>
      </c>
      <c r="C63" s="59">
        <v>15</v>
      </c>
      <c r="D63" s="59">
        <f>24.5*24.5*10</f>
        <v>6002.5</v>
      </c>
      <c r="E63" s="14">
        <f t="shared" si="0"/>
        <v>90037.5</v>
      </c>
      <c r="F63" s="15">
        <f t="shared" si="1"/>
        <v>9.0037500000000006E-2</v>
      </c>
      <c r="G63" s="16">
        <f>F63+F64</f>
        <v>0.15774150000000001</v>
      </c>
    </row>
    <row r="64" spans="1:7" ht="15.75" thickBot="1" x14ac:dyDescent="0.3">
      <c r="A64" s="42"/>
      <c r="B64" s="61" t="s">
        <v>48</v>
      </c>
      <c r="C64" s="61">
        <v>4</v>
      </c>
      <c r="D64" s="61">
        <f>31*39*14</f>
        <v>16926</v>
      </c>
      <c r="E64" s="24">
        <f t="shared" si="0"/>
        <v>67704</v>
      </c>
      <c r="F64" s="25">
        <f t="shared" si="1"/>
        <v>6.7704E-2</v>
      </c>
      <c r="G64" s="49"/>
    </row>
    <row r="65" spans="1:7" x14ac:dyDescent="0.25">
      <c r="A65" s="39">
        <v>4</v>
      </c>
      <c r="B65" s="65" t="s">
        <v>11</v>
      </c>
      <c r="C65" s="65">
        <v>8</v>
      </c>
      <c r="D65" s="66">
        <f>24.5*24.5*10</f>
        <v>6002.5</v>
      </c>
      <c r="E65" s="19">
        <f t="shared" si="0"/>
        <v>48020</v>
      </c>
      <c r="F65" s="20">
        <f t="shared" si="1"/>
        <v>4.802E-2</v>
      </c>
      <c r="G65" s="21">
        <f>F65+F66</f>
        <v>0.50978000000000001</v>
      </c>
    </row>
    <row r="66" spans="1:7" ht="15.75" thickBot="1" x14ac:dyDescent="0.3">
      <c r="A66" s="42"/>
      <c r="B66" s="65" t="s">
        <v>29</v>
      </c>
      <c r="C66" s="65">
        <v>13</v>
      </c>
      <c r="D66" s="66">
        <f>37*60*16</f>
        <v>35520</v>
      </c>
      <c r="E66" s="19">
        <f t="shared" si="0"/>
        <v>461760</v>
      </c>
      <c r="F66" s="20">
        <f t="shared" si="1"/>
        <v>0.46176</v>
      </c>
      <c r="G66" s="48"/>
    </row>
    <row r="67" spans="1:7" ht="16.5" thickBot="1" x14ac:dyDescent="0.3">
      <c r="A67" s="67">
        <v>5</v>
      </c>
      <c r="B67" s="68" t="s">
        <v>23</v>
      </c>
      <c r="C67" s="68">
        <v>2</v>
      </c>
      <c r="D67" s="69">
        <f>24.5*24.5*6.5</f>
        <v>3901.625</v>
      </c>
      <c r="E67" s="34">
        <f t="shared" si="0"/>
        <v>7803.25</v>
      </c>
      <c r="F67" s="35">
        <f t="shared" si="1"/>
        <v>7.8032500000000003E-3</v>
      </c>
      <c r="G67" s="36">
        <f>F67</f>
        <v>7.8032500000000003E-3</v>
      </c>
    </row>
    <row r="68" spans="1:7" x14ac:dyDescent="0.25">
      <c r="A68" s="39">
        <v>6</v>
      </c>
      <c r="B68" s="65" t="s">
        <v>38</v>
      </c>
      <c r="C68" s="65">
        <v>7</v>
      </c>
      <c r="D68" s="66">
        <f>24.5*24.5*9</f>
        <v>5402.25</v>
      </c>
      <c r="E68" s="19">
        <f t="shared" si="0"/>
        <v>37815.75</v>
      </c>
      <c r="F68" s="20">
        <f t="shared" si="1"/>
        <v>3.7815750000000002E-2</v>
      </c>
      <c r="G68" s="21">
        <f>F68+F69+F70+F71</f>
        <v>0.16580875</v>
      </c>
    </row>
    <row r="69" spans="1:7" x14ac:dyDescent="0.25">
      <c r="A69" s="40"/>
      <c r="B69" s="65" t="s">
        <v>50</v>
      </c>
      <c r="C69" s="65">
        <v>3</v>
      </c>
      <c r="D69" s="66">
        <f>38*31*9.5</f>
        <v>11191</v>
      </c>
      <c r="E69" s="19">
        <f t="shared" si="0"/>
        <v>33573</v>
      </c>
      <c r="F69" s="20">
        <f t="shared" si="1"/>
        <v>3.3572999999999999E-2</v>
      </c>
      <c r="G69" s="48"/>
    </row>
    <row r="70" spans="1:7" x14ac:dyDescent="0.25">
      <c r="A70" s="40"/>
      <c r="B70" s="65" t="s">
        <v>51</v>
      </c>
      <c r="C70" s="65">
        <v>1</v>
      </c>
      <c r="D70" s="66">
        <f>39.5*50*12</f>
        <v>23700</v>
      </c>
      <c r="E70" s="19">
        <f t="shared" si="0"/>
        <v>23700</v>
      </c>
      <c r="F70" s="20">
        <f t="shared" si="1"/>
        <v>2.3699999999999999E-2</v>
      </c>
      <c r="G70" s="48"/>
    </row>
    <row r="71" spans="1:7" ht="15.75" thickBot="1" x14ac:dyDescent="0.3">
      <c r="A71" s="42"/>
      <c r="B71" s="66" t="s">
        <v>52</v>
      </c>
      <c r="C71" s="66">
        <v>4</v>
      </c>
      <c r="D71" s="66">
        <f>34*40*13</f>
        <v>17680</v>
      </c>
      <c r="E71" s="19">
        <f t="shared" ref="E71:E140" si="2">D71*C71</f>
        <v>70720</v>
      </c>
      <c r="F71" s="20">
        <f t="shared" si="1"/>
        <v>7.0720000000000005E-2</v>
      </c>
      <c r="G71" s="48"/>
    </row>
    <row r="72" spans="1:7" x14ac:dyDescent="0.25">
      <c r="A72" s="39">
        <v>7</v>
      </c>
      <c r="B72" s="70" t="s">
        <v>53</v>
      </c>
      <c r="C72" s="70">
        <v>6</v>
      </c>
      <c r="D72" s="70">
        <f>26.5*36.5*10.5</f>
        <v>10156.125</v>
      </c>
      <c r="E72" s="14">
        <f t="shared" si="2"/>
        <v>60936.75</v>
      </c>
      <c r="F72" s="15">
        <f t="shared" ref="F72:F141" si="3">(E72)/1000000</f>
        <v>6.0936749999999998E-2</v>
      </c>
      <c r="G72" s="16">
        <f>F72+F73+F74+F75+F76</f>
        <v>0.65089425000000001</v>
      </c>
    </row>
    <row r="73" spans="1:7" x14ac:dyDescent="0.25">
      <c r="A73" s="40"/>
      <c r="B73" s="66" t="s">
        <v>29</v>
      </c>
      <c r="C73" s="66">
        <v>10</v>
      </c>
      <c r="D73" s="66">
        <f>37*60*16</f>
        <v>35520</v>
      </c>
      <c r="E73" s="19">
        <f t="shared" si="2"/>
        <v>355200</v>
      </c>
      <c r="F73" s="20">
        <f t="shared" si="3"/>
        <v>0.35520000000000002</v>
      </c>
      <c r="G73" s="48"/>
    </row>
    <row r="74" spans="1:7" x14ac:dyDescent="0.25">
      <c r="A74" s="40"/>
      <c r="B74" s="66" t="s">
        <v>54</v>
      </c>
      <c r="C74" s="66">
        <v>1</v>
      </c>
      <c r="D74" s="66">
        <f>49*50*15</f>
        <v>36750</v>
      </c>
      <c r="E74" s="19">
        <f t="shared" si="2"/>
        <v>36750</v>
      </c>
      <c r="F74" s="20">
        <f t="shared" si="3"/>
        <v>3.6749999999999998E-2</v>
      </c>
      <c r="G74" s="48"/>
    </row>
    <row r="75" spans="1:7" x14ac:dyDescent="0.25">
      <c r="A75" s="40"/>
      <c r="B75" s="66" t="s">
        <v>11</v>
      </c>
      <c r="C75" s="66">
        <v>3</v>
      </c>
      <c r="D75" s="66">
        <f>24.5*24.5*10</f>
        <v>6002.5</v>
      </c>
      <c r="E75" s="19">
        <f t="shared" si="2"/>
        <v>18007.5</v>
      </c>
      <c r="F75" s="20">
        <f t="shared" si="3"/>
        <v>1.8007499999999999E-2</v>
      </c>
      <c r="G75" s="48"/>
    </row>
    <row r="76" spans="1:7" ht="15.75" thickBot="1" x14ac:dyDescent="0.3">
      <c r="A76" s="42"/>
      <c r="B76" s="64" t="s">
        <v>55</v>
      </c>
      <c r="C76" s="64">
        <v>4</v>
      </c>
      <c r="D76" s="61">
        <f>50*50*18</f>
        <v>45000</v>
      </c>
      <c r="E76" s="24">
        <f t="shared" si="2"/>
        <v>180000</v>
      </c>
      <c r="F76" s="25">
        <f t="shared" si="3"/>
        <v>0.18</v>
      </c>
      <c r="G76" s="49"/>
    </row>
    <row r="77" spans="1:7" x14ac:dyDescent="0.25">
      <c r="A77" s="39">
        <v>8</v>
      </c>
      <c r="B77" s="56" t="s">
        <v>44</v>
      </c>
      <c r="C77" s="56">
        <v>18</v>
      </c>
      <c r="D77" s="57">
        <f>24*23*4.5</f>
        <v>2484</v>
      </c>
      <c r="E77" s="19">
        <f t="shared" si="2"/>
        <v>44712</v>
      </c>
      <c r="F77" s="20">
        <f t="shared" si="3"/>
        <v>4.4712000000000002E-2</v>
      </c>
      <c r="G77" s="21">
        <f>F77+F78</f>
        <v>5.9712000000000001E-2</v>
      </c>
    </row>
    <row r="78" spans="1:7" ht="15.75" thickBot="1" x14ac:dyDescent="0.3">
      <c r="A78" s="42"/>
      <c r="B78" s="71" t="s">
        <v>43</v>
      </c>
      <c r="C78" s="71">
        <v>1</v>
      </c>
      <c r="D78" s="66">
        <f>30*40*12.5</f>
        <v>15000</v>
      </c>
      <c r="E78" s="19">
        <f t="shared" si="2"/>
        <v>15000</v>
      </c>
      <c r="F78" s="20">
        <f t="shared" si="3"/>
        <v>1.4999999999999999E-2</v>
      </c>
      <c r="G78" s="48"/>
    </row>
    <row r="79" spans="1:7" x14ac:dyDescent="0.25">
      <c r="A79" s="39">
        <v>9</v>
      </c>
      <c r="B79" s="72" t="s">
        <v>44</v>
      </c>
      <c r="C79" s="58">
        <v>2</v>
      </c>
      <c r="D79" s="70">
        <f>24*23*4.5</f>
        <v>2484</v>
      </c>
      <c r="E79" s="14">
        <f t="shared" si="2"/>
        <v>4968</v>
      </c>
      <c r="F79" s="15">
        <f t="shared" si="3"/>
        <v>4.9680000000000002E-3</v>
      </c>
      <c r="G79" s="16">
        <f>F79+F80</f>
        <v>1.9968E-2</v>
      </c>
    </row>
    <row r="80" spans="1:7" ht="15.75" thickBot="1" x14ac:dyDescent="0.3">
      <c r="A80" s="42"/>
      <c r="B80" s="73" t="s">
        <v>43</v>
      </c>
      <c r="C80" s="64">
        <v>1</v>
      </c>
      <c r="D80" s="74">
        <f>30*40*12.5</f>
        <v>15000</v>
      </c>
      <c r="E80" s="24">
        <f t="shared" si="2"/>
        <v>15000</v>
      </c>
      <c r="F80" s="25">
        <f t="shared" si="3"/>
        <v>1.4999999999999999E-2</v>
      </c>
      <c r="G80" s="49"/>
    </row>
    <row r="81" spans="1:7" x14ac:dyDescent="0.25">
      <c r="A81" s="39">
        <v>10</v>
      </c>
      <c r="B81" s="56" t="s">
        <v>26</v>
      </c>
      <c r="C81" s="56">
        <v>5</v>
      </c>
      <c r="D81" s="57">
        <f>30.5*45.5*8</f>
        <v>11102</v>
      </c>
      <c r="E81" s="19">
        <f t="shared" si="2"/>
        <v>55510</v>
      </c>
      <c r="F81" s="20">
        <f t="shared" si="3"/>
        <v>5.5509999999999997E-2</v>
      </c>
      <c r="G81" s="21">
        <f>F81+F82</f>
        <v>0.25093599999999999</v>
      </c>
    </row>
    <row r="82" spans="1:7" ht="15.75" thickBot="1" x14ac:dyDescent="0.3">
      <c r="A82" s="42"/>
      <c r="B82" s="56" t="s">
        <v>56</v>
      </c>
      <c r="C82" s="56">
        <v>77</v>
      </c>
      <c r="D82" s="57">
        <f>23.5*24*4.5</f>
        <v>2538</v>
      </c>
      <c r="E82" s="19">
        <f t="shared" si="2"/>
        <v>195426</v>
      </c>
      <c r="F82" s="20">
        <f t="shared" si="3"/>
        <v>0.19542599999999999</v>
      </c>
      <c r="G82" s="48"/>
    </row>
    <row r="83" spans="1:7" ht="16.5" thickBot="1" x14ac:dyDescent="0.3">
      <c r="A83" s="75">
        <v>11</v>
      </c>
      <c r="B83" s="76" t="s">
        <v>57</v>
      </c>
      <c r="C83" s="76">
        <v>16</v>
      </c>
      <c r="D83" s="76">
        <f>24.5*24*9</f>
        <v>5292</v>
      </c>
      <c r="E83" s="34">
        <f t="shared" si="2"/>
        <v>84672</v>
      </c>
      <c r="F83" s="35">
        <f t="shared" si="3"/>
        <v>8.4671999999999997E-2</v>
      </c>
      <c r="G83" s="36">
        <f>F83</f>
        <v>8.4671999999999997E-2</v>
      </c>
    </row>
    <row r="84" spans="1:7" ht="16.5" thickBot="1" x14ac:dyDescent="0.3">
      <c r="A84" s="77">
        <v>12</v>
      </c>
      <c r="B84" s="76">
        <v>0</v>
      </c>
      <c r="C84" s="76">
        <v>0</v>
      </c>
      <c r="D84" s="76">
        <v>0</v>
      </c>
      <c r="E84" s="34">
        <v>0</v>
      </c>
      <c r="F84" s="35">
        <v>0</v>
      </c>
      <c r="G84" s="36">
        <v>0</v>
      </c>
    </row>
    <row r="85" spans="1:7" x14ac:dyDescent="0.25">
      <c r="A85" s="39">
        <v>13</v>
      </c>
      <c r="B85" s="56" t="s">
        <v>58</v>
      </c>
      <c r="C85" s="57">
        <v>5</v>
      </c>
      <c r="D85" s="57">
        <f>31*39*13.5</f>
        <v>16321.5</v>
      </c>
      <c r="E85" s="19">
        <f t="shared" si="2"/>
        <v>81607.5</v>
      </c>
      <c r="F85" s="20">
        <f t="shared" si="3"/>
        <v>8.1607499999999999E-2</v>
      </c>
      <c r="G85" s="21">
        <f>F85+F86+F87</f>
        <v>0.162078</v>
      </c>
    </row>
    <row r="86" spans="1:7" x14ac:dyDescent="0.25">
      <c r="A86" s="40"/>
      <c r="B86" s="56" t="s">
        <v>59</v>
      </c>
      <c r="C86" s="57">
        <v>1</v>
      </c>
      <c r="D86" s="57">
        <f>24.5*24.5*6</f>
        <v>3601.5</v>
      </c>
      <c r="E86" s="19">
        <f t="shared" si="2"/>
        <v>3601.5</v>
      </c>
      <c r="F86" s="20">
        <f t="shared" si="3"/>
        <v>3.6015000000000001E-3</v>
      </c>
      <c r="G86" s="48"/>
    </row>
    <row r="87" spans="1:7" ht="15.75" thickBot="1" x14ac:dyDescent="0.3">
      <c r="A87" s="42"/>
      <c r="B87" s="57" t="s">
        <v>60</v>
      </c>
      <c r="C87" s="57">
        <v>4</v>
      </c>
      <c r="D87" s="57">
        <f>36.5*40.5*13</f>
        <v>19217.25</v>
      </c>
      <c r="E87" s="19">
        <f t="shared" si="2"/>
        <v>76869</v>
      </c>
      <c r="F87" s="20">
        <f t="shared" si="3"/>
        <v>7.6869000000000007E-2</v>
      </c>
      <c r="G87" s="48"/>
    </row>
    <row r="88" spans="1:7" ht="16.5" thickBot="1" x14ac:dyDescent="0.3">
      <c r="A88" s="46">
        <v>14</v>
      </c>
      <c r="B88" s="76" t="s">
        <v>61</v>
      </c>
      <c r="C88" s="76">
        <v>11</v>
      </c>
      <c r="D88" s="76">
        <f>25*24.5*26.5</f>
        <v>16231.25</v>
      </c>
      <c r="E88" s="34">
        <f t="shared" si="2"/>
        <v>178543.75</v>
      </c>
      <c r="F88" s="35">
        <f t="shared" si="3"/>
        <v>0.17854375</v>
      </c>
      <c r="G88" s="36">
        <f>F88</f>
        <v>0.17854375</v>
      </c>
    </row>
    <row r="89" spans="1:7" ht="16.5" thickBot="1" x14ac:dyDescent="0.3">
      <c r="A89" s="75">
        <v>15</v>
      </c>
      <c r="B89" s="78" t="s">
        <v>62</v>
      </c>
      <c r="C89" s="79"/>
      <c r="D89" s="79"/>
      <c r="E89" s="79"/>
      <c r="F89" s="79"/>
      <c r="G89" s="80"/>
    </row>
    <row r="90" spans="1:7" x14ac:dyDescent="0.25">
      <c r="A90" s="39">
        <v>16</v>
      </c>
      <c r="B90" s="59" t="s">
        <v>63</v>
      </c>
      <c r="C90" s="59">
        <v>13</v>
      </c>
      <c r="D90" s="59">
        <f>23.5*23.5*4.5</f>
        <v>2485.125</v>
      </c>
      <c r="E90" s="14">
        <f t="shared" si="2"/>
        <v>32306.625</v>
      </c>
      <c r="F90" s="15">
        <f t="shared" si="3"/>
        <v>3.2306624999999999E-2</v>
      </c>
      <c r="G90" s="16">
        <f>F90+F91</f>
        <v>7.1322875000000008E-2</v>
      </c>
    </row>
    <row r="91" spans="1:7" ht="15.75" thickBot="1" x14ac:dyDescent="0.3">
      <c r="A91" s="42"/>
      <c r="B91" s="61" t="s">
        <v>23</v>
      </c>
      <c r="C91" s="61">
        <v>10</v>
      </c>
      <c r="D91" s="61">
        <f>24.5*24.5*6.5</f>
        <v>3901.625</v>
      </c>
      <c r="E91" s="24">
        <f t="shared" si="2"/>
        <v>39016.25</v>
      </c>
      <c r="F91" s="25">
        <f t="shared" si="3"/>
        <v>3.9016250000000002E-2</v>
      </c>
      <c r="G91" s="49"/>
    </row>
    <row r="92" spans="1:7" x14ac:dyDescent="0.25">
      <c r="A92" s="39">
        <v>17</v>
      </c>
      <c r="B92" s="56" t="s">
        <v>44</v>
      </c>
      <c r="C92" s="65">
        <v>12</v>
      </c>
      <c r="D92" s="57">
        <f>24*23*4.5</f>
        <v>2484</v>
      </c>
      <c r="E92" s="19">
        <f t="shared" si="2"/>
        <v>29808</v>
      </c>
      <c r="F92" s="20">
        <f t="shared" si="3"/>
        <v>2.9808000000000001E-2</v>
      </c>
      <c r="G92" s="21">
        <f>F92+F93</f>
        <v>7.0992E-2</v>
      </c>
    </row>
    <row r="93" spans="1:7" ht="15.75" thickBot="1" x14ac:dyDescent="0.3">
      <c r="A93" s="42"/>
      <c r="B93" s="56" t="s">
        <v>64</v>
      </c>
      <c r="C93" s="65">
        <v>11</v>
      </c>
      <c r="D93" s="57">
        <f>24*24*6.5</f>
        <v>3744</v>
      </c>
      <c r="E93" s="19">
        <f t="shared" si="2"/>
        <v>41184</v>
      </c>
      <c r="F93" s="20">
        <f t="shared" si="3"/>
        <v>4.1183999999999998E-2</v>
      </c>
      <c r="G93" s="48"/>
    </row>
    <row r="94" spans="1:7" ht="16.5" thickBot="1" x14ac:dyDescent="0.3">
      <c r="A94" s="75">
        <v>18</v>
      </c>
      <c r="B94" s="76" t="s">
        <v>23</v>
      </c>
      <c r="C94" s="76">
        <v>14</v>
      </c>
      <c r="D94" s="76">
        <f>24.5*24.5*6.5</f>
        <v>3901.625</v>
      </c>
      <c r="E94" s="34">
        <f t="shared" si="2"/>
        <v>54622.75</v>
      </c>
      <c r="F94" s="35">
        <f t="shared" si="3"/>
        <v>5.4622749999999998E-2</v>
      </c>
      <c r="G94" s="36">
        <f>F94</f>
        <v>5.4622749999999998E-2</v>
      </c>
    </row>
    <row r="95" spans="1:7" x14ac:dyDescent="0.25">
      <c r="A95" s="39">
        <v>19</v>
      </c>
      <c r="B95" s="57" t="s">
        <v>23</v>
      </c>
      <c r="C95" s="57">
        <v>6</v>
      </c>
      <c r="D95" s="57">
        <f>24.5*24.5*6.5</f>
        <v>3901.625</v>
      </c>
      <c r="E95" s="19">
        <f t="shared" si="2"/>
        <v>23409.75</v>
      </c>
      <c r="F95" s="20">
        <f t="shared" si="3"/>
        <v>2.340975E-2</v>
      </c>
      <c r="G95" s="21">
        <f>F95+F96</f>
        <v>3.9616499999999999E-2</v>
      </c>
    </row>
    <row r="96" spans="1:7" ht="15.75" thickBot="1" x14ac:dyDescent="0.3">
      <c r="A96" s="42"/>
      <c r="B96" s="65" t="s">
        <v>38</v>
      </c>
      <c r="C96" s="65">
        <v>3</v>
      </c>
      <c r="D96" s="66">
        <f>24.5*24.5*9</f>
        <v>5402.25</v>
      </c>
      <c r="E96" s="19">
        <f t="shared" si="2"/>
        <v>16206.75</v>
      </c>
      <c r="F96" s="20">
        <f t="shared" si="3"/>
        <v>1.6206749999999999E-2</v>
      </c>
      <c r="G96" s="48"/>
    </row>
    <row r="97" spans="1:7" ht="16.5" thickBot="1" x14ac:dyDescent="0.3">
      <c r="A97" s="75">
        <v>20</v>
      </c>
      <c r="B97" s="76" t="s">
        <v>23</v>
      </c>
      <c r="C97" s="76">
        <v>5</v>
      </c>
      <c r="D97" s="76">
        <f>24.5*24.5*6.5</f>
        <v>3901.625</v>
      </c>
      <c r="E97" s="34">
        <f t="shared" si="2"/>
        <v>19508.125</v>
      </c>
      <c r="F97" s="35">
        <f t="shared" si="3"/>
        <v>1.9508125000000001E-2</v>
      </c>
      <c r="G97" s="36">
        <f>F97</f>
        <v>1.9508125000000001E-2</v>
      </c>
    </row>
    <row r="98" spans="1:7" x14ac:dyDescent="0.25">
      <c r="A98" s="39">
        <v>21</v>
      </c>
      <c r="B98" s="57" t="s">
        <v>65</v>
      </c>
      <c r="C98" s="57">
        <v>6</v>
      </c>
      <c r="D98" s="57">
        <f>27*24.5*3.5</f>
        <v>2315.25</v>
      </c>
      <c r="E98" s="19">
        <f t="shared" si="2"/>
        <v>13891.5</v>
      </c>
      <c r="F98" s="20">
        <f t="shared" si="3"/>
        <v>1.3891499999999999E-2</v>
      </c>
      <c r="G98" s="21">
        <f>F98+F99</f>
        <v>2.9079000000000001E-2</v>
      </c>
    </row>
    <row r="99" spans="1:7" ht="15.75" thickBot="1" x14ac:dyDescent="0.3">
      <c r="A99" s="40"/>
      <c r="B99" s="62" t="s">
        <v>66</v>
      </c>
      <c r="C99" s="62">
        <v>1</v>
      </c>
      <c r="D99" s="57">
        <f>30*40.5*12.5</f>
        <v>15187.5</v>
      </c>
      <c r="E99" s="19">
        <f t="shared" si="2"/>
        <v>15187.5</v>
      </c>
      <c r="F99" s="20">
        <f t="shared" si="3"/>
        <v>1.51875E-2</v>
      </c>
      <c r="G99" s="48"/>
    </row>
    <row r="100" spans="1:7" x14ac:dyDescent="0.25">
      <c r="A100" s="39">
        <v>22</v>
      </c>
      <c r="B100" s="59" t="s">
        <v>66</v>
      </c>
      <c r="C100" s="59">
        <v>1</v>
      </c>
      <c r="D100" s="59">
        <f>30*40.5*12.5</f>
        <v>15187.5</v>
      </c>
      <c r="E100" s="14">
        <f t="shared" si="2"/>
        <v>15187.5</v>
      </c>
      <c r="F100" s="15">
        <f t="shared" si="3"/>
        <v>1.51875E-2</v>
      </c>
      <c r="G100" s="16">
        <f>F100+F101</f>
        <v>2.4406125000000001E-2</v>
      </c>
    </row>
    <row r="101" spans="1:7" ht="15.75" thickBot="1" x14ac:dyDescent="0.3">
      <c r="A101" s="42"/>
      <c r="B101" s="61" t="s">
        <v>67</v>
      </c>
      <c r="C101" s="61">
        <v>1</v>
      </c>
      <c r="D101" s="61">
        <f>30.5*46.5*6.5</f>
        <v>9218.625</v>
      </c>
      <c r="E101" s="24">
        <f t="shared" si="2"/>
        <v>9218.625</v>
      </c>
      <c r="F101" s="25">
        <f t="shared" si="3"/>
        <v>9.2186249999999994E-3</v>
      </c>
      <c r="G101" s="49"/>
    </row>
    <row r="102" spans="1:7" x14ac:dyDescent="0.25">
      <c r="A102" s="40">
        <v>23</v>
      </c>
      <c r="B102" s="57" t="s">
        <v>68</v>
      </c>
      <c r="C102" s="57">
        <v>7</v>
      </c>
      <c r="D102" s="57">
        <f>26.5*24.5*3.5</f>
        <v>2272.375</v>
      </c>
      <c r="E102" s="19">
        <f t="shared" si="2"/>
        <v>15906.625</v>
      </c>
      <c r="F102" s="20">
        <f t="shared" si="3"/>
        <v>1.5906625000000001E-2</v>
      </c>
      <c r="G102" s="21">
        <f>F102+F103+F104+F105</f>
        <v>0.25166612500000002</v>
      </c>
    </row>
    <row r="103" spans="1:7" x14ac:dyDescent="0.25">
      <c r="A103" s="40"/>
      <c r="B103" s="57" t="s">
        <v>56</v>
      </c>
      <c r="C103" s="57">
        <v>74</v>
      </c>
      <c r="D103" s="57">
        <f>23.5*24*4.5</f>
        <v>2538</v>
      </c>
      <c r="E103" s="19">
        <f t="shared" si="2"/>
        <v>187812</v>
      </c>
      <c r="F103" s="20">
        <f t="shared" si="3"/>
        <v>0.18781200000000001</v>
      </c>
      <c r="G103" s="48"/>
    </row>
    <row r="104" spans="1:7" x14ac:dyDescent="0.25">
      <c r="A104" s="40"/>
      <c r="B104" s="57" t="s">
        <v>66</v>
      </c>
      <c r="C104" s="57">
        <v>1</v>
      </c>
      <c r="D104" s="57">
        <f>30*40.5*12.5</f>
        <v>15187.5</v>
      </c>
      <c r="E104" s="19">
        <f t="shared" si="2"/>
        <v>15187.5</v>
      </c>
      <c r="F104" s="20">
        <f t="shared" si="3"/>
        <v>1.51875E-2</v>
      </c>
      <c r="G104" s="48"/>
    </row>
    <row r="105" spans="1:7" ht="15.75" thickBot="1" x14ac:dyDescent="0.3">
      <c r="A105" s="42"/>
      <c r="B105" s="57" t="s">
        <v>69</v>
      </c>
      <c r="C105" s="57">
        <v>3</v>
      </c>
      <c r="D105" s="57">
        <f>30*45.5*8</f>
        <v>10920</v>
      </c>
      <c r="E105" s="19">
        <f t="shared" si="2"/>
        <v>32760</v>
      </c>
      <c r="F105" s="20">
        <f t="shared" si="3"/>
        <v>3.2759999999999997E-2</v>
      </c>
      <c r="G105" s="48"/>
    </row>
    <row r="106" spans="1:7" x14ac:dyDescent="0.25">
      <c r="A106" s="39">
        <v>24</v>
      </c>
      <c r="B106" s="58" t="s">
        <v>70</v>
      </c>
      <c r="C106" s="58">
        <v>3</v>
      </c>
      <c r="D106" s="59">
        <f>24.5*27*3.5</f>
        <v>2315.25</v>
      </c>
      <c r="E106" s="14">
        <f t="shared" si="2"/>
        <v>6945.75</v>
      </c>
      <c r="F106" s="15">
        <f t="shared" si="3"/>
        <v>6.9457499999999997E-3</v>
      </c>
      <c r="G106" s="16">
        <f>F106+F107</f>
        <v>2.213325E-2</v>
      </c>
    </row>
    <row r="107" spans="1:7" ht="15.75" thickBot="1" x14ac:dyDescent="0.3">
      <c r="A107" s="42"/>
      <c r="B107" s="64" t="s">
        <v>66</v>
      </c>
      <c r="C107" s="64">
        <v>1</v>
      </c>
      <c r="D107" s="61">
        <f>30*40.5*12.5</f>
        <v>15187.5</v>
      </c>
      <c r="E107" s="24">
        <f t="shared" si="2"/>
        <v>15187.5</v>
      </c>
      <c r="F107" s="25">
        <f t="shared" si="3"/>
        <v>1.51875E-2</v>
      </c>
      <c r="G107" s="49"/>
    </row>
    <row r="108" spans="1:7" x14ac:dyDescent="0.25">
      <c r="A108" s="39">
        <v>25</v>
      </c>
      <c r="B108" s="56" t="s">
        <v>71</v>
      </c>
      <c r="C108" s="56">
        <v>1</v>
      </c>
      <c r="D108" s="57">
        <f>30.5*46*8</f>
        <v>11224</v>
      </c>
      <c r="E108" s="19">
        <f t="shared" si="2"/>
        <v>11224</v>
      </c>
      <c r="F108" s="20">
        <f t="shared" si="3"/>
        <v>1.1224E-2</v>
      </c>
      <c r="G108" s="21">
        <f>F108+F109</f>
        <v>1.8536500000000001E-2</v>
      </c>
    </row>
    <row r="109" spans="1:7" ht="15.75" thickBot="1" x14ac:dyDescent="0.3">
      <c r="A109" s="42"/>
      <c r="B109" s="62" t="s">
        <v>72</v>
      </c>
      <c r="C109" s="62">
        <v>1</v>
      </c>
      <c r="D109" s="57">
        <f>19.5*30*12.5</f>
        <v>7312.5</v>
      </c>
      <c r="E109" s="19">
        <f t="shared" si="2"/>
        <v>7312.5</v>
      </c>
      <c r="F109" s="20">
        <f t="shared" si="3"/>
        <v>7.3125000000000004E-3</v>
      </c>
      <c r="G109" s="48"/>
    </row>
    <row r="110" spans="1:7" ht="16.5" thickBot="1" x14ac:dyDescent="0.3">
      <c r="A110" s="75">
        <v>26</v>
      </c>
      <c r="B110" s="76" t="s">
        <v>73</v>
      </c>
      <c r="C110" s="76">
        <v>4</v>
      </c>
      <c r="D110" s="76">
        <f>24.5*25*6.5</f>
        <v>3981.25</v>
      </c>
      <c r="E110" s="34">
        <f t="shared" si="2"/>
        <v>15925</v>
      </c>
      <c r="F110" s="35">
        <f t="shared" si="3"/>
        <v>1.5925000000000002E-2</v>
      </c>
      <c r="G110" s="38">
        <f>F110</f>
        <v>1.5925000000000002E-2</v>
      </c>
    </row>
    <row r="111" spans="1:7" ht="16.5" thickBot="1" x14ac:dyDescent="0.3">
      <c r="A111" s="46">
        <v>27</v>
      </c>
      <c r="B111" s="59" t="s">
        <v>11</v>
      </c>
      <c r="C111" s="59">
        <v>10</v>
      </c>
      <c r="D111" s="59">
        <f>24.5*24.5*10</f>
        <v>6002.5</v>
      </c>
      <c r="E111" s="14">
        <f t="shared" si="2"/>
        <v>60025</v>
      </c>
      <c r="F111" s="15">
        <f t="shared" si="3"/>
        <v>6.0025000000000002E-2</v>
      </c>
      <c r="G111" s="81">
        <f>F111</f>
        <v>6.0025000000000002E-2</v>
      </c>
    </row>
    <row r="112" spans="1:7" ht="16.5" thickBot="1" x14ac:dyDescent="0.3">
      <c r="A112" s="75">
        <v>28</v>
      </c>
      <c r="B112" s="76" t="s">
        <v>74</v>
      </c>
      <c r="C112" s="76">
        <v>1</v>
      </c>
      <c r="D112" s="76">
        <f>25*24.5*6.5</f>
        <v>3981.25</v>
      </c>
      <c r="E112" s="34">
        <f>D112*C112</f>
        <v>3981.25</v>
      </c>
      <c r="F112" s="35">
        <f t="shared" si="3"/>
        <v>3.9812500000000004E-3</v>
      </c>
      <c r="G112" s="38">
        <f>F112</f>
        <v>3.9812500000000004E-3</v>
      </c>
    </row>
    <row r="113" spans="1:7" ht="16.5" thickBot="1" x14ac:dyDescent="0.3">
      <c r="A113" s="75">
        <v>29</v>
      </c>
      <c r="B113" s="76" t="s">
        <v>75</v>
      </c>
      <c r="C113" s="76">
        <v>1</v>
      </c>
      <c r="D113" s="76">
        <f>24*23.5*6</f>
        <v>3384</v>
      </c>
      <c r="E113" s="34">
        <f>D113*C113</f>
        <v>3384</v>
      </c>
      <c r="F113" s="35">
        <f t="shared" si="3"/>
        <v>3.3839999999999999E-3</v>
      </c>
      <c r="G113" s="38">
        <f>F113</f>
        <v>3.3839999999999999E-3</v>
      </c>
    </row>
    <row r="114" spans="1:7" x14ac:dyDescent="0.25">
      <c r="A114" s="40">
        <v>30</v>
      </c>
      <c r="B114" s="57" t="s">
        <v>76</v>
      </c>
      <c r="C114" s="57">
        <v>28</v>
      </c>
      <c r="D114" s="57">
        <f>25*24.5*6</f>
        <v>3675</v>
      </c>
      <c r="E114" s="19">
        <f t="shared" si="2"/>
        <v>102900</v>
      </c>
      <c r="F114" s="20">
        <f t="shared" si="3"/>
        <v>0.10290000000000001</v>
      </c>
      <c r="G114" s="21">
        <f>F114+F115</f>
        <v>0.1102125</v>
      </c>
    </row>
    <row r="115" spans="1:7" ht="15.75" thickBot="1" x14ac:dyDescent="0.3">
      <c r="A115" s="42"/>
      <c r="B115" s="62" t="s">
        <v>72</v>
      </c>
      <c r="C115" s="62">
        <v>1</v>
      </c>
      <c r="D115" s="57">
        <f>19.5*30*12.5</f>
        <v>7312.5</v>
      </c>
      <c r="E115" s="19">
        <f t="shared" si="2"/>
        <v>7312.5</v>
      </c>
      <c r="F115" s="20">
        <f t="shared" si="3"/>
        <v>7.3125000000000004E-3</v>
      </c>
      <c r="G115" s="49"/>
    </row>
    <row r="116" spans="1:7" ht="16.5" thickBot="1" x14ac:dyDescent="0.3">
      <c r="A116" s="46">
        <v>31</v>
      </c>
      <c r="B116" s="76" t="s">
        <v>77</v>
      </c>
      <c r="C116" s="76">
        <v>3</v>
      </c>
      <c r="D116" s="76">
        <f>24*23*6</f>
        <v>3312</v>
      </c>
      <c r="E116" s="34">
        <f t="shared" si="2"/>
        <v>9936</v>
      </c>
      <c r="F116" s="35">
        <f t="shared" si="3"/>
        <v>9.9360000000000004E-3</v>
      </c>
      <c r="G116" s="38">
        <f>F116</f>
        <v>9.9360000000000004E-3</v>
      </c>
    </row>
    <row r="117" spans="1:7" ht="16.5" thickBot="1" x14ac:dyDescent="0.3">
      <c r="A117" s="75">
        <v>32</v>
      </c>
      <c r="B117" s="59" t="s">
        <v>78</v>
      </c>
      <c r="C117" s="59">
        <v>17</v>
      </c>
      <c r="D117" s="59">
        <f>24.5*24.5*7</f>
        <v>4201.75</v>
      </c>
      <c r="E117" s="14">
        <f t="shared" si="2"/>
        <v>71429.75</v>
      </c>
      <c r="F117" s="15">
        <f t="shared" si="3"/>
        <v>7.142975E-2</v>
      </c>
      <c r="G117" s="81">
        <f>F117</f>
        <v>7.142975E-2</v>
      </c>
    </row>
    <row r="118" spans="1:7" x14ac:dyDescent="0.25">
      <c r="A118" s="12">
        <v>33</v>
      </c>
      <c r="B118" s="59" t="s">
        <v>42</v>
      </c>
      <c r="C118" s="82">
        <v>1</v>
      </c>
      <c r="D118" s="59">
        <f>24*23.5*4.5</f>
        <v>2538</v>
      </c>
      <c r="E118" s="83">
        <f>D118*C118</f>
        <v>2538</v>
      </c>
      <c r="F118" s="15">
        <f t="shared" si="3"/>
        <v>2.5379999999999999E-3</v>
      </c>
      <c r="G118" s="81">
        <f>F118</f>
        <v>2.5379999999999999E-3</v>
      </c>
    </row>
    <row r="119" spans="1:7" x14ac:dyDescent="0.25">
      <c r="A119" s="17"/>
      <c r="B119" s="57" t="s">
        <v>38</v>
      </c>
      <c r="C119" s="84">
        <v>1</v>
      </c>
      <c r="D119" s="57">
        <f>24.5*24.5*9</f>
        <v>5402.25</v>
      </c>
      <c r="E119" s="85">
        <f>D119*C119</f>
        <v>5402.25</v>
      </c>
      <c r="F119" s="20">
        <f t="shared" si="3"/>
        <v>5.4022499999999999E-3</v>
      </c>
      <c r="G119" s="47">
        <f>F119</f>
        <v>5.4022499999999999E-3</v>
      </c>
    </row>
    <row r="120" spans="1:7" ht="15.75" thickBot="1" x14ac:dyDescent="0.3">
      <c r="A120" s="22"/>
      <c r="B120" s="61" t="s">
        <v>79</v>
      </c>
      <c r="C120" s="86">
        <v>1</v>
      </c>
      <c r="D120" s="61">
        <f>19.5*29.5*12</f>
        <v>6903</v>
      </c>
      <c r="E120" s="87">
        <f>D120*C120</f>
        <v>6903</v>
      </c>
      <c r="F120" s="25">
        <f t="shared" si="3"/>
        <v>6.9030000000000003E-3</v>
      </c>
      <c r="G120" s="88">
        <f>F120</f>
        <v>6.9030000000000003E-3</v>
      </c>
    </row>
    <row r="121" spans="1:7" x14ac:dyDescent="0.25">
      <c r="A121" s="39">
        <v>34</v>
      </c>
      <c r="B121" s="57" t="s">
        <v>80</v>
      </c>
      <c r="C121" s="57">
        <v>2</v>
      </c>
      <c r="D121" s="57">
        <f>24.5*26.5*3</f>
        <v>1947.75</v>
      </c>
      <c r="E121" s="19">
        <f t="shared" si="2"/>
        <v>3895.5</v>
      </c>
      <c r="F121" s="20">
        <f t="shared" si="3"/>
        <v>3.8955000000000001E-3</v>
      </c>
      <c r="G121" s="21">
        <f>F121+F122+F123</f>
        <v>4.07205E-2</v>
      </c>
    </row>
    <row r="122" spans="1:7" x14ac:dyDescent="0.25">
      <c r="A122" s="40"/>
      <c r="B122" s="57" t="s">
        <v>81</v>
      </c>
      <c r="C122" s="57">
        <v>10</v>
      </c>
      <c r="D122" s="57">
        <f>24*18.5*5</f>
        <v>2220</v>
      </c>
      <c r="E122" s="19">
        <f t="shared" si="2"/>
        <v>22200</v>
      </c>
      <c r="F122" s="20">
        <f t="shared" si="3"/>
        <v>2.2200000000000001E-2</v>
      </c>
      <c r="G122" s="48"/>
    </row>
    <row r="123" spans="1:7" ht="15.75" thickBot="1" x14ac:dyDescent="0.3">
      <c r="A123" s="40"/>
      <c r="B123" s="62" t="s">
        <v>72</v>
      </c>
      <c r="C123" s="62">
        <v>2</v>
      </c>
      <c r="D123" s="57">
        <f>19.5*30*12.5</f>
        <v>7312.5</v>
      </c>
      <c r="E123" s="19">
        <f t="shared" si="2"/>
        <v>14625</v>
      </c>
      <c r="F123" s="20">
        <f t="shared" si="3"/>
        <v>1.4625000000000001E-2</v>
      </c>
      <c r="G123" s="48"/>
    </row>
    <row r="124" spans="1:7" x14ac:dyDescent="0.25">
      <c r="A124" s="39">
        <v>35</v>
      </c>
      <c r="B124" s="72" t="s">
        <v>68</v>
      </c>
      <c r="C124" s="58">
        <v>57</v>
      </c>
      <c r="D124" s="70">
        <f>26.5*24.5*3.5</f>
        <v>2272.375</v>
      </c>
      <c r="E124" s="14">
        <f t="shared" si="2"/>
        <v>129525.375</v>
      </c>
      <c r="F124" s="15">
        <f t="shared" si="3"/>
        <v>0.129525375</v>
      </c>
      <c r="G124" s="16">
        <f>F124+F125+F126</f>
        <v>0.15612087499999999</v>
      </c>
    </row>
    <row r="125" spans="1:7" x14ac:dyDescent="0.25">
      <c r="A125" s="40"/>
      <c r="B125" s="65" t="s">
        <v>82</v>
      </c>
      <c r="C125" s="56">
        <v>1</v>
      </c>
      <c r="D125" s="66">
        <f>31*46*8</f>
        <v>11408</v>
      </c>
      <c r="E125" s="19">
        <f t="shared" si="2"/>
        <v>11408</v>
      </c>
      <c r="F125" s="20">
        <f t="shared" si="3"/>
        <v>1.1408E-2</v>
      </c>
      <c r="G125" s="48"/>
    </row>
    <row r="126" spans="1:7" ht="15.75" thickBot="1" x14ac:dyDescent="0.3">
      <c r="A126" s="42"/>
      <c r="B126" s="73" t="s">
        <v>66</v>
      </c>
      <c r="C126" s="64">
        <v>1</v>
      </c>
      <c r="D126" s="74">
        <f>30*40.5*12.5</f>
        <v>15187.5</v>
      </c>
      <c r="E126" s="24">
        <f t="shared" si="2"/>
        <v>15187.5</v>
      </c>
      <c r="F126" s="25">
        <f t="shared" si="3"/>
        <v>1.51875E-2</v>
      </c>
      <c r="G126" s="49"/>
    </row>
    <row r="127" spans="1:7" x14ac:dyDescent="0.25">
      <c r="A127" s="40">
        <v>36</v>
      </c>
      <c r="B127" s="65" t="s">
        <v>68</v>
      </c>
      <c r="C127" s="56">
        <v>10</v>
      </c>
      <c r="D127" s="66">
        <f>26.5*24.5*3.5</f>
        <v>2272.375</v>
      </c>
      <c r="E127" s="19">
        <f t="shared" si="2"/>
        <v>22723.75</v>
      </c>
      <c r="F127" s="20">
        <f t="shared" si="3"/>
        <v>2.2723750000000001E-2</v>
      </c>
      <c r="G127" s="21">
        <f>F127+F128+F129+F130+F131</f>
        <v>8.5518750000000004E-2</v>
      </c>
    </row>
    <row r="128" spans="1:7" x14ac:dyDescent="0.25">
      <c r="A128" s="40"/>
      <c r="B128" s="65" t="s">
        <v>56</v>
      </c>
      <c r="C128" s="56">
        <v>15</v>
      </c>
      <c r="D128" s="66">
        <f>23.5*24*4.5</f>
        <v>2538</v>
      </c>
      <c r="E128" s="19">
        <f t="shared" si="2"/>
        <v>38070</v>
      </c>
      <c r="F128" s="20">
        <f t="shared" si="3"/>
        <v>3.807E-2</v>
      </c>
      <c r="G128" s="48"/>
    </row>
    <row r="129" spans="1:7" x14ac:dyDescent="0.25">
      <c r="A129" s="40"/>
      <c r="B129" s="65" t="s">
        <v>83</v>
      </c>
      <c r="C129" s="56">
        <v>1</v>
      </c>
      <c r="D129" s="66">
        <f>30*45.5*7.5</f>
        <v>10237.5</v>
      </c>
      <c r="E129" s="19">
        <f t="shared" si="2"/>
        <v>10237.5</v>
      </c>
      <c r="F129" s="20">
        <f t="shared" si="3"/>
        <v>1.02375E-2</v>
      </c>
      <c r="G129" s="48"/>
    </row>
    <row r="130" spans="1:7" x14ac:dyDescent="0.25">
      <c r="A130" s="40"/>
      <c r="B130" s="65" t="s">
        <v>72</v>
      </c>
      <c r="C130" s="56">
        <v>1</v>
      </c>
      <c r="D130" s="66">
        <f>19.5*30*12.5</f>
        <v>7312.5</v>
      </c>
      <c r="E130" s="19">
        <f t="shared" si="2"/>
        <v>7312.5</v>
      </c>
      <c r="F130" s="20">
        <f t="shared" si="3"/>
        <v>7.3125000000000004E-3</v>
      </c>
      <c r="G130" s="48"/>
    </row>
    <row r="131" spans="1:7" ht="15.75" thickBot="1" x14ac:dyDescent="0.3">
      <c r="A131" s="42"/>
      <c r="B131" s="56" t="s">
        <v>84</v>
      </c>
      <c r="C131" s="56">
        <v>4</v>
      </c>
      <c r="D131" s="57">
        <f>20.5*17.5*5</f>
        <v>1793.75</v>
      </c>
      <c r="E131" s="19">
        <f t="shared" si="2"/>
        <v>7175</v>
      </c>
      <c r="F131" s="20">
        <f t="shared" si="3"/>
        <v>7.175E-3</v>
      </c>
      <c r="G131" s="48"/>
    </row>
    <row r="132" spans="1:7" x14ac:dyDescent="0.25">
      <c r="A132" s="39">
        <v>37</v>
      </c>
      <c r="B132" s="58" t="s">
        <v>85</v>
      </c>
      <c r="C132" s="63">
        <v>9</v>
      </c>
      <c r="D132" s="59">
        <f>24.5*26.5*3.5</f>
        <v>2272.375</v>
      </c>
      <c r="E132" s="14">
        <f t="shared" si="2"/>
        <v>20451.375</v>
      </c>
      <c r="F132" s="15">
        <f t="shared" si="3"/>
        <v>2.0451375000000001E-2</v>
      </c>
      <c r="G132" s="16">
        <f>F132+F133</f>
        <v>6.4859374999999997E-2</v>
      </c>
    </row>
    <row r="133" spans="1:7" ht="15.75" thickBot="1" x14ac:dyDescent="0.3">
      <c r="A133" s="42"/>
      <c r="B133" s="64" t="s">
        <v>26</v>
      </c>
      <c r="C133" s="64">
        <v>4</v>
      </c>
      <c r="D133" s="61">
        <f>30.5*45.5*8</f>
        <v>11102</v>
      </c>
      <c r="E133" s="24">
        <f t="shared" si="2"/>
        <v>44408</v>
      </c>
      <c r="F133" s="25">
        <f t="shared" si="3"/>
        <v>4.4408000000000003E-2</v>
      </c>
      <c r="G133" s="49"/>
    </row>
    <row r="134" spans="1:7" x14ac:dyDescent="0.25">
      <c r="A134" s="39">
        <v>38</v>
      </c>
      <c r="B134" s="56" t="s">
        <v>85</v>
      </c>
      <c r="C134" s="56">
        <v>16</v>
      </c>
      <c r="D134" s="57">
        <f>24.5*26.5*3.5</f>
        <v>2272.375</v>
      </c>
      <c r="E134" s="19">
        <f t="shared" si="2"/>
        <v>36358</v>
      </c>
      <c r="F134" s="20">
        <f t="shared" si="3"/>
        <v>3.6358000000000001E-2</v>
      </c>
      <c r="G134" s="21">
        <f>F134+F135</f>
        <v>5.1545500000000001E-2</v>
      </c>
    </row>
    <row r="135" spans="1:7" ht="15.75" thickBot="1" x14ac:dyDescent="0.3">
      <c r="A135" s="42"/>
      <c r="B135" s="56" t="s">
        <v>66</v>
      </c>
      <c r="C135" s="56">
        <v>1</v>
      </c>
      <c r="D135" s="57">
        <f>30*40.5*12.5</f>
        <v>15187.5</v>
      </c>
      <c r="E135" s="19">
        <f t="shared" si="2"/>
        <v>15187.5</v>
      </c>
      <c r="F135" s="20">
        <f t="shared" si="3"/>
        <v>1.51875E-2</v>
      </c>
      <c r="G135" s="48"/>
    </row>
    <row r="136" spans="1:7" x14ac:dyDescent="0.25">
      <c r="A136" s="39">
        <v>39</v>
      </c>
      <c r="B136" s="59" t="s">
        <v>86</v>
      </c>
      <c r="C136" s="59">
        <v>1</v>
      </c>
      <c r="D136" s="59">
        <f>37.5*60.5*7</f>
        <v>15881.25</v>
      </c>
      <c r="E136" s="14">
        <f t="shared" si="2"/>
        <v>15881.25</v>
      </c>
      <c r="F136" s="15">
        <f t="shared" si="3"/>
        <v>1.588125E-2</v>
      </c>
      <c r="G136" s="16">
        <f>F136+F137+F138</f>
        <v>5.9795250000000001E-2</v>
      </c>
    </row>
    <row r="137" spans="1:7" x14ac:dyDescent="0.25">
      <c r="A137" s="40"/>
      <c r="B137" s="57" t="s">
        <v>87</v>
      </c>
      <c r="C137" s="57">
        <v>1</v>
      </c>
      <c r="D137" s="57">
        <f>37.5*60.5*16</f>
        <v>36300</v>
      </c>
      <c r="E137" s="19">
        <f t="shared" si="2"/>
        <v>36300</v>
      </c>
      <c r="F137" s="20">
        <f t="shared" si="3"/>
        <v>3.6299999999999999E-2</v>
      </c>
      <c r="G137" s="48"/>
    </row>
    <row r="138" spans="1:7" ht="15.75" thickBot="1" x14ac:dyDescent="0.3">
      <c r="A138" s="42"/>
      <c r="B138" s="61" t="s">
        <v>42</v>
      </c>
      <c r="C138" s="60">
        <v>3</v>
      </c>
      <c r="D138" s="61">
        <f>24*23.5*4.5</f>
        <v>2538</v>
      </c>
      <c r="E138" s="24">
        <f t="shared" si="2"/>
        <v>7614</v>
      </c>
      <c r="F138" s="25">
        <f t="shared" si="3"/>
        <v>7.6140000000000001E-3</v>
      </c>
      <c r="G138" s="49"/>
    </row>
    <row r="139" spans="1:7" x14ac:dyDescent="0.25">
      <c r="A139" s="39">
        <v>40</v>
      </c>
      <c r="B139" s="72" t="s">
        <v>88</v>
      </c>
      <c r="C139" s="72">
        <v>3</v>
      </c>
      <c r="D139" s="70">
        <f>49*50*17.5</f>
        <v>42875</v>
      </c>
      <c r="E139" s="14">
        <f t="shared" si="2"/>
        <v>128625</v>
      </c>
      <c r="F139" s="15">
        <f t="shared" si="3"/>
        <v>0.12862499999999999</v>
      </c>
      <c r="G139" s="16">
        <f>F139+F140+F141</f>
        <v>0.17459974999999997</v>
      </c>
    </row>
    <row r="140" spans="1:7" x14ac:dyDescent="0.25">
      <c r="A140" s="40"/>
      <c r="B140" s="65" t="s">
        <v>89</v>
      </c>
      <c r="C140" s="71">
        <v>4</v>
      </c>
      <c r="D140" s="66">
        <f>30.5*30.5*8</f>
        <v>7442</v>
      </c>
      <c r="E140" s="19">
        <f t="shared" si="2"/>
        <v>29768</v>
      </c>
      <c r="F140" s="20">
        <f t="shared" si="3"/>
        <v>2.9767999999999999E-2</v>
      </c>
      <c r="G140" s="48"/>
    </row>
    <row r="141" spans="1:7" ht="15.75" thickBot="1" x14ac:dyDescent="0.3">
      <c r="A141" s="42"/>
      <c r="B141" s="73" t="s">
        <v>38</v>
      </c>
      <c r="C141" s="73">
        <v>3</v>
      </c>
      <c r="D141" s="74">
        <f>24.5*24.5*9</f>
        <v>5402.25</v>
      </c>
      <c r="E141" s="24">
        <f t="shared" ref="E141" si="4">D141*C141</f>
        <v>16206.75</v>
      </c>
      <c r="F141" s="25">
        <f t="shared" si="3"/>
        <v>1.6206749999999999E-2</v>
      </c>
      <c r="G141" s="49"/>
    </row>
    <row r="142" spans="1:7" ht="15.75" thickBot="1" x14ac:dyDescent="0.3">
      <c r="B142" s="4"/>
      <c r="G142" s="89">
        <f>SUM(G5:G88,G90:G141)</f>
        <v>7.8419355000000044</v>
      </c>
    </row>
  </sheetData>
  <mergeCells count="89">
    <mergeCell ref="I4:J4"/>
    <mergeCell ref="A118:A120"/>
    <mergeCell ref="G121:G123"/>
    <mergeCell ref="A127:A131"/>
    <mergeCell ref="G127:G131"/>
    <mergeCell ref="A132:A133"/>
    <mergeCell ref="G132:G133"/>
    <mergeCell ref="A90:A91"/>
    <mergeCell ref="G90:G91"/>
    <mergeCell ref="A92:A93"/>
    <mergeCell ref="G92:G93"/>
    <mergeCell ref="A100:A101"/>
    <mergeCell ref="G100:G101"/>
    <mergeCell ref="A65:A66"/>
    <mergeCell ref="G65:G66"/>
    <mergeCell ref="A68:A71"/>
    <mergeCell ref="G68:G71"/>
    <mergeCell ref="A72:A76"/>
    <mergeCell ref="G72:G76"/>
    <mergeCell ref="A47:A49"/>
    <mergeCell ref="G47:G49"/>
    <mergeCell ref="A50:A51"/>
    <mergeCell ref="G50:G51"/>
    <mergeCell ref="A52:A56"/>
    <mergeCell ref="G52:G56"/>
    <mergeCell ref="A33:A34"/>
    <mergeCell ref="G33:G34"/>
    <mergeCell ref="A35:A36"/>
    <mergeCell ref="G35:G36"/>
    <mergeCell ref="A40:A41"/>
    <mergeCell ref="G40:G41"/>
    <mergeCell ref="A1:H1"/>
    <mergeCell ref="A5:A7"/>
    <mergeCell ref="G5:G7"/>
    <mergeCell ref="A8:A9"/>
    <mergeCell ref="G8:G9"/>
    <mergeCell ref="A15:A17"/>
    <mergeCell ref="G15:G17"/>
    <mergeCell ref="A18:A19"/>
    <mergeCell ref="A139:A141"/>
    <mergeCell ref="G139:G141"/>
    <mergeCell ref="A134:A135"/>
    <mergeCell ref="G134:G135"/>
    <mergeCell ref="A136:A138"/>
    <mergeCell ref="G136:G138"/>
    <mergeCell ref="A121:A123"/>
    <mergeCell ref="A124:A126"/>
    <mergeCell ref="G124:G126"/>
    <mergeCell ref="A108:A109"/>
    <mergeCell ref="G108:G109"/>
    <mergeCell ref="A114:A115"/>
    <mergeCell ref="G114:G115"/>
    <mergeCell ref="A102:A105"/>
    <mergeCell ref="G102:G105"/>
    <mergeCell ref="A106:A107"/>
    <mergeCell ref="G106:G107"/>
    <mergeCell ref="A95:A96"/>
    <mergeCell ref="G95:G96"/>
    <mergeCell ref="A98:A99"/>
    <mergeCell ref="G98:G99"/>
    <mergeCell ref="A81:A82"/>
    <mergeCell ref="G81:G82"/>
    <mergeCell ref="A85:A87"/>
    <mergeCell ref="G85:G87"/>
    <mergeCell ref="A77:A78"/>
    <mergeCell ref="G77:G78"/>
    <mergeCell ref="A79:A80"/>
    <mergeCell ref="G79:G80"/>
    <mergeCell ref="A57:A61"/>
    <mergeCell ref="G57:G61"/>
    <mergeCell ref="A63:A64"/>
    <mergeCell ref="G63:G64"/>
    <mergeCell ref="A42:A44"/>
    <mergeCell ref="G42:G44"/>
    <mergeCell ref="A45:A46"/>
    <mergeCell ref="G45:G46"/>
    <mergeCell ref="A38:A39"/>
    <mergeCell ref="G38:G39"/>
    <mergeCell ref="A25:A27"/>
    <mergeCell ref="G25:G27"/>
    <mergeCell ref="A28:A29"/>
    <mergeCell ref="G28:G29"/>
    <mergeCell ref="A23:A24"/>
    <mergeCell ref="G23:G24"/>
    <mergeCell ref="G18:G19"/>
    <mergeCell ref="A20:A21"/>
    <mergeCell ref="G20:G21"/>
    <mergeCell ref="A11:A12"/>
    <mergeCell ref="G11:G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BREGEAT Clement (SAFRAN AIRCRAFT ENGINES)</dc:creator>
  <cp:lastModifiedBy>BREGEAT Clement (SAFRAN AIRCRAFT ENGINES)</cp:lastModifiedBy>
  <dcterms:created xsi:type="dcterms:W3CDTF">2019-04-17T09:14:33Z</dcterms:created>
  <dcterms:modified xsi:type="dcterms:W3CDTF">2019-04-17T09:19:27Z</dcterms:modified>
</cp:coreProperties>
</file>