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ayuela\Desktop\"/>
    </mc:Choice>
  </mc:AlternateContent>
  <xr:revisionPtr revIDLastSave="0" documentId="8_{B6A9FEFC-6791-4703-BF23-1D4F80196F83}" xr6:coauthVersionLast="36" xr6:coauthVersionMax="36" xr10:uidLastSave="{00000000-0000-0000-0000-000000000000}"/>
  <bookViews>
    <workbookView xWindow="0" yWindow="0" windowWidth="28800" windowHeight="12225" activeTab="1" xr2:uid="{8036AC8B-1B63-4D41-81F0-9A57EFA57EAE}"/>
  </bookViews>
  <sheets>
    <sheet name="Feuil1." sheetId="2" r:id="rId1"/>
    <sheet name="Feuil2" sheetId="1" r:id="rId2"/>
  </sheets>
  <externalReferences>
    <externalReference r:id="rId3"/>
  </externalReferences>
  <calcPr calcId="191029"/>
  <pivotCaches>
    <pivotCache cacheId="27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" i="2" l="1"/>
  <c r="J4" i="2"/>
  <c r="F4" i="2"/>
  <c r="E4" i="2"/>
  <c r="D4" i="2"/>
  <c r="C24" i="1"/>
  <c r="C26" i="1" s="1"/>
  <c r="B24" i="1"/>
  <c r="B26" i="1" s="1"/>
  <c r="A27" i="1"/>
  <c r="C17" i="1"/>
  <c r="C16" i="1"/>
  <c r="E16" i="1" s="1"/>
  <c r="B17" i="1"/>
  <c r="B16" i="1"/>
  <c r="K2" i="2"/>
  <c r="K3" i="2"/>
  <c r="D5" i="2"/>
  <c r="D3" i="2"/>
  <c r="D2" i="2"/>
  <c r="C7" i="2"/>
  <c r="C10" i="1" s="1"/>
  <c r="B7" i="2"/>
  <c r="B10" i="1" s="1"/>
  <c r="F5" i="2"/>
  <c r="E24" i="1" s="1"/>
  <c r="E26" i="1" s="1"/>
  <c r="F3" i="2"/>
  <c r="F2" i="2"/>
  <c r="K5" i="2"/>
  <c r="J5" i="2"/>
  <c r="E5" i="2"/>
  <c r="D24" i="1" s="1"/>
  <c r="D26" i="1" s="1"/>
  <c r="J3" i="2"/>
  <c r="E3" i="2"/>
  <c r="J2" i="2"/>
  <c r="E2" i="2"/>
  <c r="A20" i="1"/>
  <c r="A10" i="1"/>
  <c r="A7" i="1"/>
  <c r="G24" i="1" l="1"/>
  <c r="F24" i="1" s="1"/>
  <c r="F26" i="1" s="1"/>
  <c r="G26" i="1" s="1"/>
  <c r="B19" i="1"/>
  <c r="D17" i="1"/>
  <c r="K7" i="2"/>
  <c r="B3" i="1" s="1"/>
  <c r="J7" i="2"/>
  <c r="D16" i="1"/>
  <c r="C19" i="1"/>
  <c r="D7" i="2"/>
  <c r="D10" i="1" s="1"/>
  <c r="F7" i="2"/>
  <c r="G4" i="2" s="1"/>
  <c r="E7" i="2"/>
  <c r="E10" i="1" s="1"/>
  <c r="G16" i="1"/>
  <c r="G17" i="1"/>
  <c r="D19" i="1" l="1"/>
  <c r="G10" i="1"/>
  <c r="C12" i="1" s="1"/>
  <c r="F17" i="1"/>
  <c r="F16" i="1"/>
  <c r="B12" i="1"/>
  <c r="G2" i="2"/>
  <c r="G5" i="2"/>
  <c r="G3" i="2"/>
  <c r="E17" i="1"/>
  <c r="E19" i="1" s="1"/>
  <c r="F19" i="1" l="1"/>
  <c r="G19" i="1" s="1"/>
  <c r="G7" i="2"/>
</calcChain>
</file>

<file path=xl/sharedStrings.xml><?xml version="1.0" encoding="utf-8"?>
<sst xmlns="http://schemas.openxmlformats.org/spreadsheetml/2006/main" count="68" uniqueCount="41">
  <si>
    <t>C  L  I  E  N  T  S     I   N   S   T   I   T</t>
  </si>
  <si>
    <t>Nombre de clients</t>
  </si>
  <si>
    <t>VL as of</t>
  </si>
  <si>
    <t>Total as of</t>
  </si>
  <si>
    <t>NAV entrée</t>
  </si>
  <si>
    <t>NB Share Moy</t>
  </si>
  <si>
    <t>Net perf Ligne</t>
  </si>
  <si>
    <t>Nominaux entrées</t>
  </si>
  <si>
    <t xml:space="preserve">Nominaux  Aujourd'hui </t>
  </si>
  <si>
    <t>Nominal Moy entrée</t>
  </si>
  <si>
    <t xml:space="preserve">Nominal Moy Aujourd'hui </t>
  </si>
  <si>
    <t>NB Share</t>
  </si>
  <si>
    <t>Nominal entrée</t>
  </si>
  <si>
    <t xml:space="preserve">Nominal Aujourd'hui </t>
  </si>
  <si>
    <t>Calc Perf</t>
  </si>
  <si>
    <t>Net perf</t>
  </si>
  <si>
    <t>Souscription/Rachat</t>
  </si>
  <si>
    <t>Souscription</t>
  </si>
  <si>
    <t>Clients</t>
  </si>
  <si>
    <t>Perf</t>
  </si>
  <si>
    <t>Perf pondérée</t>
  </si>
  <si>
    <t>Date</t>
  </si>
  <si>
    <t>Nbr souscription</t>
  </si>
  <si>
    <t>Nbr client</t>
  </si>
  <si>
    <t>TOTAL</t>
  </si>
  <si>
    <t>NV</t>
  </si>
  <si>
    <t>PMG</t>
  </si>
  <si>
    <t>Étiquettes de lignes</t>
  </si>
  <si>
    <t>Total général</t>
  </si>
  <si>
    <t>Somme de NAV entrée</t>
  </si>
  <si>
    <t>2018</t>
  </si>
  <si>
    <t>nov</t>
  </si>
  <si>
    <t>déc</t>
  </si>
  <si>
    <t>Somme de NB Share</t>
  </si>
  <si>
    <t>Somme de Perf</t>
  </si>
  <si>
    <t>Somme de Nominal entrée</t>
  </si>
  <si>
    <t xml:space="preserve">Somme de Nominal Aujourd'hui </t>
  </si>
  <si>
    <t>Somme de Perf pondérée</t>
  </si>
  <si>
    <t>Nombre de Souscription/Rachat</t>
  </si>
  <si>
    <t>2019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</si>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</sst>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0.000%"/>
    <numFmt numFmtId="165" formatCode="#,##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2">
    <xf numFmtId="0" fontId="0" fillId="0" borderId="0" xfId="0"/>
    <xf numFmtId="0" fontId="3" fillId="2" borderId="0" xfId="0" applyFont="1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2" borderId="0" xfId="0" applyFill="1" applyBorder="1" applyProtection="1">
      <protection locked="0"/>
    </xf>
    <xf numFmtId="0" fontId="4" fillId="3" borderId="1" xfId="0" applyFont="1" applyFill="1" applyBorder="1" applyAlignment="1" applyProtection="1">
      <alignment horizontal="center"/>
    </xf>
    <xf numFmtId="3" fontId="2" fillId="4" borderId="1" xfId="0" applyNumberFormat="1" applyFont="1" applyFill="1" applyBorder="1" applyAlignment="1" applyProtection="1">
      <alignment horizontal="center"/>
    </xf>
    <xf numFmtId="0" fontId="0" fillId="2" borderId="0" xfId="0" applyFill="1" applyProtection="1"/>
    <xf numFmtId="0" fontId="0" fillId="2" borderId="0" xfId="0" applyFill="1" applyBorder="1" applyProtection="1"/>
    <xf numFmtId="0" fontId="4" fillId="3" borderId="2" xfId="0" applyFont="1" applyFill="1" applyBorder="1" applyAlignment="1" applyProtection="1">
      <alignment horizontal="center"/>
    </xf>
    <xf numFmtId="0" fontId="5" fillId="4" borderId="2" xfId="0" applyFont="1" applyFill="1" applyBorder="1" applyAlignment="1" applyProtection="1">
      <alignment vertical="center"/>
    </xf>
    <xf numFmtId="0" fontId="4" fillId="3" borderId="3" xfId="0" applyFont="1" applyFill="1" applyBorder="1" applyAlignment="1" applyProtection="1">
      <alignment horizontal="center"/>
    </xf>
    <xf numFmtId="4" fontId="6" fillId="4" borderId="3" xfId="0" applyNumberFormat="1" applyFont="1" applyFill="1" applyBorder="1" applyAlignment="1" applyProtection="1">
      <alignment horizontal="center"/>
    </xf>
    <xf numFmtId="14" fontId="4" fillId="3" borderId="4" xfId="0" applyNumberFormat="1" applyFont="1" applyFill="1" applyBorder="1" applyAlignment="1" applyProtection="1">
      <alignment horizontal="center"/>
    </xf>
    <xf numFmtId="0" fontId="5" fillId="4" borderId="4" xfId="0" applyFont="1" applyFill="1" applyBorder="1" applyAlignment="1" applyProtection="1">
      <alignment vertical="center"/>
    </xf>
    <xf numFmtId="0" fontId="2" fillId="4" borderId="5" xfId="0" applyFont="1" applyFill="1" applyBorder="1" applyAlignment="1" applyProtection="1">
      <alignment horizontal="center"/>
    </xf>
    <xf numFmtId="0" fontId="2" fillId="4" borderId="6" xfId="0" applyFont="1" applyFill="1" applyBorder="1" applyAlignment="1" applyProtection="1">
      <alignment horizontal="center"/>
    </xf>
    <xf numFmtId="164" fontId="2" fillId="4" borderId="6" xfId="1" applyNumberFormat="1" applyFont="1" applyFill="1" applyBorder="1" applyAlignment="1" applyProtection="1">
      <alignment horizontal="center"/>
    </xf>
    <xf numFmtId="0" fontId="2" fillId="4" borderId="7" xfId="0" applyFont="1" applyFill="1" applyBorder="1" applyAlignment="1" applyProtection="1">
      <alignment horizontal="center"/>
    </xf>
    <xf numFmtId="2" fontId="7" fillId="3" borderId="8" xfId="1" applyNumberFormat="1" applyFont="1" applyFill="1" applyBorder="1" applyAlignment="1" applyProtection="1">
      <alignment horizontal="center"/>
    </xf>
    <xf numFmtId="2" fontId="2" fillId="3" borderId="0" xfId="0" applyNumberFormat="1" applyFont="1" applyFill="1" applyBorder="1" applyAlignment="1" applyProtection="1">
      <alignment horizontal="center"/>
    </xf>
    <xf numFmtId="10" fontId="7" fillId="3" borderId="9" xfId="1" applyNumberFormat="1" applyFont="1" applyFill="1" applyBorder="1" applyAlignment="1" applyProtection="1">
      <alignment horizontal="center"/>
    </xf>
    <xf numFmtId="165" fontId="2" fillId="3" borderId="9" xfId="0" applyNumberFormat="1" applyFont="1" applyFill="1" applyBorder="1" applyAlignment="1" applyProtection="1">
      <alignment horizontal="center"/>
    </xf>
    <xf numFmtId="165" fontId="2" fillId="3" borderId="10" xfId="0" applyNumberFormat="1" applyFont="1" applyFill="1" applyBorder="1" applyAlignment="1" applyProtection="1">
      <alignment horizontal="center"/>
    </xf>
    <xf numFmtId="9" fontId="8" fillId="2" borderId="0" xfId="0" applyNumberFormat="1" applyFont="1" applyFill="1" applyProtection="1"/>
    <xf numFmtId="0" fontId="2" fillId="2" borderId="0" xfId="0" applyFont="1" applyFill="1" applyProtection="1"/>
    <xf numFmtId="165" fontId="2" fillId="3" borderId="11" xfId="0" applyNumberFormat="1" applyFont="1" applyFill="1" applyBorder="1" applyAlignment="1" applyProtection="1">
      <alignment horizontal="center"/>
    </xf>
    <xf numFmtId="10" fontId="0" fillId="2" borderId="0" xfId="1" applyNumberFormat="1" applyFont="1" applyFill="1" applyProtection="1"/>
    <xf numFmtId="43" fontId="0" fillId="2" borderId="0" xfId="0" applyNumberFormat="1" applyFill="1" applyProtection="1"/>
    <xf numFmtId="0" fontId="0" fillId="2" borderId="0" xfId="0" applyFill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9" fillId="4" borderId="1" xfId="0" applyFont="1" applyFill="1" applyBorder="1" applyAlignment="1" applyProtection="1">
      <alignment horizontal="center"/>
      <protection locked="0"/>
    </xf>
    <xf numFmtId="0" fontId="2" fillId="5" borderId="6" xfId="0" applyFont="1" applyFill="1" applyBorder="1" applyAlignment="1" applyProtection="1">
      <alignment horizontal="center"/>
      <protection locked="0"/>
    </xf>
    <xf numFmtId="0" fontId="2" fillId="5" borderId="7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/>
      <protection locked="0"/>
    </xf>
    <xf numFmtId="14" fontId="2" fillId="5" borderId="3" xfId="0" applyNumberFormat="1" applyFont="1" applyFill="1" applyBorder="1" applyAlignment="1" applyProtection="1">
      <alignment horizontal="center"/>
      <protection locked="0"/>
    </xf>
    <xf numFmtId="165" fontId="0" fillId="3" borderId="13" xfId="0" applyNumberFormat="1" applyFill="1" applyBorder="1" applyAlignment="1" applyProtection="1">
      <alignment horizontal="center"/>
      <protection locked="0"/>
    </xf>
    <xf numFmtId="10" fontId="0" fillId="3" borderId="13" xfId="1" applyNumberFormat="1" applyFont="1" applyFill="1" applyBorder="1" applyAlignment="1" applyProtection="1">
      <alignment horizontal="center"/>
      <protection locked="0"/>
    </xf>
    <xf numFmtId="10" fontId="10" fillId="3" borderId="14" xfId="1" applyNumberFormat="1" applyFont="1" applyFill="1" applyBorder="1" applyAlignment="1" applyProtection="1">
      <alignment horizontal="center"/>
      <protection locked="0"/>
    </xf>
    <xf numFmtId="0" fontId="0" fillId="3" borderId="15" xfId="0" applyFont="1" applyFill="1" applyBorder="1" applyAlignment="1" applyProtection="1">
      <alignment horizontal="center"/>
      <protection locked="0"/>
    </xf>
    <xf numFmtId="4" fontId="0" fillId="3" borderId="0" xfId="0" applyNumberFormat="1" applyFill="1" applyBorder="1" applyAlignment="1" applyProtection="1">
      <alignment horizontal="center" vertical="center"/>
      <protection locked="0"/>
    </xf>
    <xf numFmtId="165" fontId="0" fillId="3" borderId="0" xfId="0" applyNumberFormat="1" applyFill="1" applyBorder="1" applyAlignment="1" applyProtection="1">
      <alignment horizontal="center"/>
      <protection locked="0"/>
    </xf>
    <xf numFmtId="10" fontId="0" fillId="3" borderId="0" xfId="1" applyNumberFormat="1" applyFont="1" applyFill="1" applyBorder="1" applyAlignment="1" applyProtection="1">
      <alignment horizontal="center"/>
      <protection locked="0"/>
    </xf>
    <xf numFmtId="10" fontId="10" fillId="3" borderId="15" xfId="1" applyNumberFormat="1" applyFont="1" applyFill="1" applyBorder="1" applyAlignment="1" applyProtection="1">
      <alignment horizontal="center"/>
      <protection locked="0"/>
    </xf>
    <xf numFmtId="4" fontId="0" fillId="3" borderId="11" xfId="0" applyNumberFormat="1" applyFill="1" applyBorder="1" applyAlignment="1" applyProtection="1">
      <alignment horizontal="center" vertical="center"/>
      <protection locked="0"/>
    </xf>
    <xf numFmtId="4" fontId="0" fillId="3" borderId="9" xfId="0" applyNumberFormat="1" applyFill="1" applyBorder="1" applyAlignment="1" applyProtection="1">
      <alignment horizontal="center" vertical="center"/>
      <protection locked="0"/>
    </xf>
    <xf numFmtId="165" fontId="0" fillId="3" borderId="9" xfId="0" applyNumberFormat="1" applyFill="1" applyBorder="1" applyAlignment="1" applyProtection="1">
      <alignment horizontal="center"/>
      <protection locked="0"/>
    </xf>
    <xf numFmtId="10" fontId="0" fillId="3" borderId="9" xfId="1" applyNumberFormat="1" applyFont="1" applyFill="1" applyBorder="1" applyAlignment="1" applyProtection="1">
      <alignment horizontal="center"/>
      <protection locked="0"/>
    </xf>
    <xf numFmtId="0" fontId="0" fillId="3" borderId="10" xfId="0" applyFill="1" applyBorder="1" applyProtection="1">
      <protection locked="0"/>
    </xf>
    <xf numFmtId="10" fontId="7" fillId="3" borderId="15" xfId="0" applyNumberFormat="1" applyFont="1" applyFill="1" applyBorder="1" applyAlignment="1" applyProtection="1">
      <alignment horizontal="center"/>
      <protection locked="0"/>
    </xf>
    <xf numFmtId="14" fontId="2" fillId="5" borderId="2" xfId="0" applyNumberFormat="1" applyFont="1" applyFill="1" applyBorder="1" applyAlignment="1" applyProtection="1">
      <alignment horizontal="center"/>
      <protection locked="0"/>
    </xf>
    <xf numFmtId="4" fontId="2" fillId="3" borderId="12" xfId="0" applyNumberFormat="1" applyFont="1" applyFill="1" applyBorder="1" applyAlignment="1" applyProtection="1">
      <alignment horizontal="center" vertical="center"/>
      <protection locked="0"/>
    </xf>
    <xf numFmtId="4" fontId="2" fillId="3" borderId="13" xfId="0" applyNumberFormat="1" applyFont="1" applyFill="1" applyBorder="1" applyAlignment="1" applyProtection="1">
      <alignment horizontal="center" vertical="center"/>
      <protection locked="0"/>
    </xf>
    <xf numFmtId="165" fontId="2" fillId="3" borderId="13" xfId="0" applyNumberFormat="1" applyFont="1" applyFill="1" applyBorder="1" applyAlignment="1" applyProtection="1">
      <alignment horizontal="center" vertical="center"/>
      <protection locked="0"/>
    </xf>
    <xf numFmtId="10" fontId="2" fillId="3" borderId="13" xfId="1" applyNumberFormat="1" applyFont="1" applyFill="1" applyBorder="1" applyAlignment="1" applyProtection="1">
      <alignment horizontal="center" vertical="center"/>
      <protection locked="0"/>
    </xf>
    <xf numFmtId="10" fontId="7" fillId="3" borderId="14" xfId="0" applyNumberFormat="1" applyFont="1" applyFill="1" applyBorder="1" applyAlignment="1" applyProtection="1">
      <alignment horizontal="center" vertical="center"/>
      <protection locked="0"/>
    </xf>
    <xf numFmtId="10" fontId="7" fillId="3" borderId="2" xfId="0" applyNumberFormat="1" applyFont="1" applyFill="1" applyBorder="1" applyAlignment="1" applyProtection="1">
      <alignment horizontal="center" vertical="center"/>
      <protection locked="0"/>
    </xf>
    <xf numFmtId="14" fontId="2" fillId="5" borderId="4" xfId="0" applyNumberFormat="1" applyFont="1" applyFill="1" applyBorder="1" applyAlignment="1" applyProtection="1">
      <alignment horizontal="center"/>
      <protection locked="0"/>
    </xf>
    <xf numFmtId="4" fontId="2" fillId="3" borderId="11" xfId="0" applyNumberFormat="1" applyFont="1" applyFill="1" applyBorder="1" applyAlignment="1" applyProtection="1">
      <alignment horizontal="center" vertical="center"/>
      <protection locked="0"/>
    </xf>
    <xf numFmtId="4" fontId="2" fillId="3" borderId="9" xfId="0" applyNumberFormat="1" applyFont="1" applyFill="1" applyBorder="1" applyAlignment="1" applyProtection="1">
      <alignment horizontal="center" vertical="center"/>
      <protection locked="0"/>
    </xf>
    <xf numFmtId="165" fontId="2" fillId="3" borderId="9" xfId="0" applyNumberFormat="1" applyFont="1" applyFill="1" applyBorder="1" applyAlignment="1" applyProtection="1">
      <alignment horizontal="center" vertical="center"/>
      <protection locked="0"/>
    </xf>
    <xf numFmtId="10" fontId="2" fillId="3" borderId="9" xfId="1" applyNumberFormat="1" applyFont="1" applyFill="1" applyBorder="1" applyAlignment="1" applyProtection="1">
      <alignment horizontal="center" vertical="center"/>
      <protection locked="0"/>
    </xf>
    <xf numFmtId="10" fontId="7" fillId="3" borderId="10" xfId="0" applyNumberFormat="1" applyFont="1" applyFill="1" applyBorder="1" applyAlignment="1" applyProtection="1">
      <alignment horizontal="center" vertical="center"/>
      <protection locked="0"/>
    </xf>
    <xf numFmtId="10" fontId="7" fillId="3" borderId="4" xfId="0" applyNumberFormat="1" applyFont="1" applyFill="1" applyBorder="1" applyAlignment="1" applyProtection="1">
      <alignment horizontal="center" vertical="center"/>
      <protection locked="0"/>
    </xf>
    <xf numFmtId="0" fontId="9" fillId="4" borderId="3" xfId="0" applyFont="1" applyFill="1" applyBorder="1" applyAlignment="1">
      <alignment horizontal="center" vertical="center"/>
    </xf>
    <xf numFmtId="4" fontId="0" fillId="3" borderId="16" xfId="0" applyNumberFormat="1" applyFill="1" applyBorder="1" applyAlignment="1">
      <alignment horizontal="center" vertical="center"/>
    </xf>
    <xf numFmtId="4" fontId="0" fillId="3" borderId="17" xfId="0" applyNumberFormat="1" applyFill="1" applyBorder="1" applyAlignment="1">
      <alignment horizontal="center" vertical="center"/>
    </xf>
    <xf numFmtId="10" fontId="0" fillId="3" borderId="17" xfId="1" applyNumberFormat="1" applyFont="1" applyFill="1" applyBorder="1" applyAlignment="1">
      <alignment horizontal="center"/>
    </xf>
    <xf numFmtId="165" fontId="0" fillId="3" borderId="17" xfId="0" applyNumberFormat="1" applyFill="1" applyBorder="1" applyAlignment="1">
      <alignment horizontal="center"/>
    </xf>
    <xf numFmtId="10" fontId="0" fillId="3" borderId="17" xfId="1" applyNumberFormat="1" applyFont="1" applyFill="1" applyBorder="1" applyAlignment="1">
      <alignment horizontal="center" vertical="center"/>
    </xf>
    <xf numFmtId="14" fontId="0" fillId="3" borderId="17" xfId="0" applyNumberFormat="1" applyFill="1" applyBorder="1" applyAlignment="1">
      <alignment horizontal="center" vertical="center"/>
    </xf>
    <xf numFmtId="14" fontId="0" fillId="3" borderId="18" xfId="0" applyNumberFormat="1" applyFill="1" applyBorder="1" applyAlignment="1">
      <alignment horizontal="center" vertical="center"/>
    </xf>
    <xf numFmtId="3" fontId="0" fillId="3" borderId="16" xfId="0" applyNumberFormat="1" applyFill="1" applyBorder="1" applyAlignment="1">
      <alignment horizontal="center" vertical="center"/>
    </xf>
    <xf numFmtId="3" fontId="0" fillId="3" borderId="18" xfId="0" applyNumberFormat="1" applyFill="1" applyBorder="1" applyAlignment="1">
      <alignment horizontal="center" vertical="center"/>
    </xf>
    <xf numFmtId="4" fontId="0" fillId="3" borderId="19" xfId="0" applyNumberFormat="1" applyFill="1" applyBorder="1" applyAlignment="1">
      <alignment horizontal="center" vertical="center"/>
    </xf>
    <xf numFmtId="4" fontId="0" fillId="3" borderId="18" xfId="0" applyNumberForma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/>
    </xf>
    <xf numFmtId="14" fontId="0" fillId="3" borderId="20" xfId="0" applyNumberForma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2" fontId="2" fillId="4" borderId="6" xfId="0" applyNumberFormat="1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10" fontId="2" fillId="4" borderId="7" xfId="1" applyNumberFormat="1" applyFont="1" applyFill="1" applyBorder="1" applyAlignment="1">
      <alignment horizontal="center"/>
    </xf>
    <xf numFmtId="10" fontId="2" fillId="4" borderId="6" xfId="1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4" fontId="2" fillId="5" borderId="8" xfId="0" applyNumberFormat="1" applyFont="1" applyFill="1" applyBorder="1" applyAlignment="1" applyProtection="1">
      <alignment horizontal="center"/>
      <protection locked="0"/>
    </xf>
    <xf numFmtId="165" fontId="0" fillId="3" borderId="12" xfId="0" applyNumberFormat="1" applyFill="1" applyBorder="1" applyAlignment="1" applyProtection="1">
      <alignment horizontal="center"/>
      <protection locked="0"/>
    </xf>
    <xf numFmtId="165" fontId="0" fillId="3" borderId="8" xfId="0" applyNumberFormat="1" applyFill="1" applyBorder="1" applyAlignment="1" applyProtection="1">
      <alignment horizontal="center"/>
      <protection locked="0"/>
    </xf>
    <xf numFmtId="0" fontId="2" fillId="4" borderId="5" xfId="0" applyNumberFormat="1" applyFont="1" applyFill="1" applyBorder="1" applyAlignment="1">
      <alignment horizontal="center"/>
    </xf>
    <xf numFmtId="0" fontId="2" fillId="4" borderId="7" xfId="0" applyNumberFormat="1" applyFont="1" applyFill="1" applyBorder="1" applyAlignment="1">
      <alignment horizontal="center"/>
    </xf>
    <xf numFmtId="0" fontId="0" fillId="2" borderId="0" xfId="0" applyFill="1"/>
    <xf numFmtId="10" fontId="10" fillId="3" borderId="0" xfId="1" applyNumberFormat="1" applyFont="1" applyFill="1" applyBorder="1" applyAlignment="1" applyProtection="1">
      <alignment horizontal="center"/>
      <protection locked="0"/>
    </xf>
    <xf numFmtId="0" fontId="0" fillId="3" borderId="3" xfId="0" applyFont="1" applyFill="1" applyBorder="1" applyAlignment="1" applyProtection="1">
      <alignment horizontal="center"/>
      <protection locked="0"/>
    </xf>
    <xf numFmtId="10" fontId="7" fillId="3" borderId="4" xfId="0" applyNumberFormat="1" applyFont="1" applyFill="1" applyBorder="1" applyAlignment="1" applyProtection="1">
      <alignment horizontal="center"/>
      <protection locked="0"/>
    </xf>
    <xf numFmtId="0" fontId="2" fillId="5" borderId="8" xfId="0" applyFont="1" applyFill="1" applyBorder="1" applyAlignment="1" applyProtection="1">
      <alignment horizontal="center" vertical="center"/>
      <protection locked="0"/>
    </xf>
    <xf numFmtId="14" fontId="2" fillId="5" borderId="11" xfId="0" applyNumberFormat="1" applyFont="1" applyFill="1" applyBorder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10" fontId="0" fillId="0" borderId="0" xfId="0" applyNumberFormat="1"/>
  </cellXfs>
  <cellStyles count="2">
    <cellStyle name="Normal" xfId="0" builtinId="0"/>
    <cellStyle name="Pourcentage" xfId="1" builtinId="5"/>
  </cellStyles>
  <dxfs count="29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numFmt numFmtId="14" formatCode="0.00%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285750</xdr:colOff>
          <xdr:row>8</xdr:row>
          <xdr:rowOff>85725</xdr:rowOff>
        </xdr:from>
        <xdr:to>
          <xdr:col>14</xdr:col>
          <xdr:colOff>552450</xdr:colOff>
          <xdr:row>14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48A2ED9A-A16B-4F42-AC8D-769C103E66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21</xdr:row>
          <xdr:rowOff>190500</xdr:rowOff>
        </xdr:from>
        <xdr:to>
          <xdr:col>10</xdr:col>
          <xdr:colOff>9525</xdr:colOff>
          <xdr:row>24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12D455E-7EF4-4486-A314-1E99054FF4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13</xdr:row>
          <xdr:rowOff>180975</xdr:rowOff>
        </xdr:from>
        <xdr:to>
          <xdr:col>10</xdr:col>
          <xdr:colOff>9525</xdr:colOff>
          <xdr:row>16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E8EC53F3-4D1E-400F-8972-CBECD065C0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ayuela/Documents/Valorisation%20Portefeuilles%20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Base Instit"/>
      <sheetName val="Valo Instit"/>
      <sheetName val="DataBase Distrib"/>
      <sheetName val="Valo Distrib"/>
    </sheetNames>
    <definedNames>
      <definedName name="ajouter_ligne_copier"/>
    </definedNames>
    <sheetDataSet>
      <sheetData sheetId="0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cayuela" refreshedDate="43579.618269328705" createdVersion="6" refreshedVersion="6" minRefreshableVersion="3" recordCount="3" xr:uid="{D5CBE41B-69D0-4318-886E-BF9A9CE012A9}">
  <cacheSource type="worksheet">
    <worksheetSource ref="A1:K4" sheet="Feuil1."/>
  </cacheSource>
  <cacheFields count="13">
    <cacheField name="Clients" numFmtId="0">
      <sharedItems count="5">
        <s v="NV"/>
        <s v="GML" u="1"/>
        <s v="POUY" u="1"/>
        <s v="SYM" u="1"/>
        <s v="PMG" u="1"/>
      </sharedItems>
    </cacheField>
    <cacheField name="NAV entrée" numFmtId="4">
      <sharedItems containsSemiMixedTypes="0" containsString="0" containsNumber="1" minValue="91.5" maxValue="95.4"/>
    </cacheField>
    <cacheField name="NB Share" numFmtId="4">
      <sharedItems containsSemiMixedTypes="0" containsString="0" containsNumber="1" minValue="2.57" maxValue="23"/>
    </cacheField>
    <cacheField name="Perf" numFmtId="10">
      <sharedItems containsSemiMixedTypes="0" containsString="0" containsNumber="1" minValue="3.98322851153039E-2" maxValue="8.4153005464481012E-2"/>
    </cacheField>
    <cacheField name="Nominal entrée" numFmtId="165">
      <sharedItems containsSemiMixedTypes="0" containsString="0" containsNumber="1" minValue="245.178" maxValue="2104.5"/>
    </cacheField>
    <cacheField name="Nominal Aujourd'hui " numFmtId="165">
      <sharedItems containsSemiMixedTypes="0" containsString="0" containsNumber="1" minValue="254.94399999999999" maxValue="2281.6"/>
    </cacheField>
    <cacheField name="Perf pondérée" numFmtId="10">
      <sharedItems containsSemiMixedTypes="0" containsString="0" containsNumber="1" minValue="1.784364175463326E-3" maxValue="3.3737478223515131E-2"/>
    </cacheField>
    <cacheField name="Date" numFmtId="14">
      <sharedItems containsSemiMixedTypes="0" containsNonDate="0" containsDate="1" containsString="0" minDate="2018-11-18T00:00:00" maxDate="2019-03-20T00:00:00" count="3">
        <d v="2018-11-18T00:00:00"/>
        <d v="2018-12-12T00:00:00"/>
        <d v="2019-03-19T00:00:00"/>
      </sharedItems>
      <fieldGroup par="12" base="7">
        <rangePr groupBy="months" startDate="2018-11-18T00:00:00" endDate="2019-03-20T00:00:00"/>
        <groupItems count="14">
          <s v="&lt;18/1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3/2019"/>
        </groupItems>
      </fieldGroup>
    </cacheField>
    <cacheField name="Souscription/Rachat" numFmtId="14">
      <sharedItems/>
    </cacheField>
    <cacheField name="Nbr souscription" numFmtId="3">
      <sharedItems containsSemiMixedTypes="0" containsString="0" containsNumber="1" containsInteger="1" minValue="1" maxValue="1"/>
    </cacheField>
    <cacheField name="Nbr client" numFmtId="3">
      <sharedItems containsMixedTypes="1" containsNumber="1" containsInteger="1" minValue="1" maxValue="1"/>
    </cacheField>
    <cacheField name="Trimestres" numFmtId="0" databaseField="0">
      <fieldGroup base="7">
        <rangePr groupBy="quarters" startDate="2018-11-18T00:00:00" endDate="2019-03-20T00:00:00"/>
        <groupItems count="6">
          <s v="&lt;18/11/2018"/>
          <s v="Trimestre1"/>
          <s v="Trimestre2"/>
          <s v="Trimestre3"/>
          <s v="Trimestre4"/>
          <s v="&gt;20/03/2019"/>
        </groupItems>
      </fieldGroup>
    </cacheField>
    <cacheField name="Années" numFmtId="0" databaseField="0">
      <fieldGroup base="7">
        <rangePr groupBy="years" startDate="2018-11-18T00:00:00" endDate="2019-03-20T00:00:00"/>
        <groupItems count="4">
          <s v="&lt;18/11/2018"/>
          <s v="2018"/>
          <s v="2019"/>
          <s v="&gt;20/03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n v="94.4"/>
    <n v="21.5"/>
    <n v="5.0847457627118509E-2"/>
    <n v="2029.6000000000001"/>
    <n v="2132.8000000000002"/>
    <n v="1.9055609882918739E-2"/>
    <x v="0"/>
    <s v="Souscription"/>
    <n v="1"/>
    <n v="1"/>
  </r>
  <r>
    <x v="0"/>
    <n v="91.5"/>
    <n v="23"/>
    <n v="8.4153005464481012E-2"/>
    <n v="2104.5"/>
    <n v="2281.6"/>
    <n v="3.3737478223515131E-2"/>
    <x v="1"/>
    <s v="Souscription"/>
    <n v="1"/>
    <s v=""/>
  </r>
  <r>
    <x v="0"/>
    <n v="95.4"/>
    <n v="2.57"/>
    <n v="3.98322851153039E-2"/>
    <n v="245.178"/>
    <n v="254.94399999999999"/>
    <n v="1.784364175463326E-3"/>
    <x v="2"/>
    <s v="Souscription"/>
    <n v="1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50FE49-74D0-4E73-9397-F0DC7A9E10D4}" name="Tableau croisé dynamique14" cacheId="27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2:H18" firstHeaderRow="0" firstDataRow="1" firstDataCol="1" rowPageCount="1" colPageCount="1"/>
  <pivotFields count="13">
    <pivotField axis="axisPage" multipleItemSelectionAllowed="1" showAll="0">
      <items count="6">
        <item h="1" m="1" x="1"/>
        <item x="0"/>
        <item h="1" m="1" x="4"/>
        <item h="1" m="1" x="2"/>
        <item h="1" m="1" x="3"/>
        <item t="default"/>
      </items>
    </pivotField>
    <pivotField dataField="1" numFmtId="4" showAll="0"/>
    <pivotField dataField="1" numFmtId="4" showAll="0"/>
    <pivotField dataField="1" numFmtId="10" showAll="0"/>
    <pivotField dataField="1" numFmtId="165" showAll="0"/>
    <pivotField dataField="1" numFmtId="165" showAll="0"/>
    <pivotField dataField="1" numFmtId="10"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numFmtId="3" showAll="0"/>
    <pivotField showAll="0"/>
    <pivotField showAll="0">
      <items count="7">
        <item sd="0" x="1"/>
        <item sd="0" x="2"/>
        <item sd="0" x="3"/>
        <item sd="0" x="4"/>
        <item sd="0" x="5"/>
        <item x="0"/>
        <item t="default"/>
      </items>
    </pivotField>
    <pivotField axis="axisRow" showAll="0">
      <items count="5">
        <item x="1"/>
        <item x="2"/>
        <item sd="0" x="3"/>
        <item x="0"/>
        <item t="default"/>
      </items>
    </pivotField>
  </pivotFields>
  <rowFields count="2">
    <field x="12"/>
    <field x="7"/>
  </rowFields>
  <rowItems count="6">
    <i>
      <x/>
    </i>
    <i r="1">
      <x v="11"/>
    </i>
    <i r="1">
      <x v="12"/>
    </i>
    <i>
      <x v="1"/>
    </i>
    <i r="1">
      <x v="3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1">
    <pageField fld="0" hier="-1"/>
  </pageFields>
  <dataFields count="7">
    <dataField name="Somme de NAV entrée" fld="1" baseField="0" baseItem="0"/>
    <dataField name="Somme de NB Share" fld="2" baseField="0" baseItem="0"/>
    <dataField name="Somme de Perf" fld="3" baseField="0" baseItem="0" numFmtId="10"/>
    <dataField name="Somme de Nominal entrée" fld="4" baseField="0" baseItem="0"/>
    <dataField name="Somme de Nominal Aujourd'hui " fld="5" baseField="0" baseItem="0"/>
    <dataField name="Somme de Perf pondérée" fld="6" baseField="0" baseItem="0" numFmtId="10"/>
    <dataField name="Nombre de Souscription/Rachat" fld="8" subtotal="count" baseField="0" baseItem="0"/>
  </dataFields>
  <formats count="2">
    <format dxfId="2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7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E9E8D-93E0-4DEC-8FAF-E9AA6EC61764}">
  <dimension ref="A1:K27"/>
  <sheetViews>
    <sheetView workbookViewId="0"/>
  </sheetViews>
  <sheetFormatPr baseColWidth="10" defaultRowHeight="15" x14ac:dyDescent="0.25"/>
  <cols>
    <col min="1" max="1" width="21" style="91" bestFit="1" customWidth="1"/>
    <col min="2" max="2" width="21.5703125" style="91" bestFit="1" customWidth="1"/>
    <col min="3" max="3" width="19" style="91" bestFit="1" customWidth="1"/>
    <col min="4" max="4" width="14.5703125" style="91" bestFit="1" customWidth="1"/>
    <col min="5" max="5" width="25.140625" style="91" bestFit="1" customWidth="1"/>
    <col min="6" max="6" width="30.28515625" style="91" bestFit="1" customWidth="1"/>
    <col min="7" max="7" width="24" style="91" bestFit="1" customWidth="1"/>
    <col min="8" max="8" width="29.5703125" style="91" bestFit="1" customWidth="1"/>
    <col min="9" max="9" width="18.85546875" style="91" bestFit="1" customWidth="1"/>
    <col min="10" max="10" width="15.5703125" style="91" bestFit="1" customWidth="1"/>
    <col min="11" max="11" width="9.7109375" style="91" bestFit="1" customWidth="1"/>
    <col min="12" max="16384" width="11.42578125" style="91"/>
  </cols>
  <sheetData>
    <row r="1" spans="1:11" ht="15.75" thickBot="1" x14ac:dyDescent="0.3">
      <c r="A1" s="78" t="s">
        <v>18</v>
      </c>
      <c r="B1" s="79" t="s">
        <v>4</v>
      </c>
      <c r="C1" s="78" t="s">
        <v>11</v>
      </c>
      <c r="D1" s="79" t="s">
        <v>19</v>
      </c>
      <c r="E1" s="78" t="s">
        <v>12</v>
      </c>
      <c r="F1" s="79" t="s">
        <v>13</v>
      </c>
      <c r="G1" s="78" t="s">
        <v>20</v>
      </c>
      <c r="H1" s="78" t="s">
        <v>21</v>
      </c>
      <c r="I1" s="80" t="s">
        <v>16</v>
      </c>
      <c r="J1" s="78" t="s">
        <v>22</v>
      </c>
      <c r="K1" s="80" t="s">
        <v>23</v>
      </c>
    </row>
    <row r="2" spans="1:11" ht="18.75" x14ac:dyDescent="0.25">
      <c r="A2" s="64" t="s">
        <v>25</v>
      </c>
      <c r="B2" s="65">
        <v>94.4</v>
      </c>
      <c r="C2" s="66">
        <v>21.5</v>
      </c>
      <c r="D2" s="67">
        <f>Feuil2!$B$6/B2-1</f>
        <v>5.0847457627118509E-2</v>
      </c>
      <c r="E2" s="68">
        <f>B2*C2</f>
        <v>2029.6000000000001</v>
      </c>
      <c r="F2" s="68">
        <f>C2*Feuil2!$B$6</f>
        <v>2132.8000000000002</v>
      </c>
      <c r="G2" s="69">
        <f>IF(I2="souscription",F2/$F$7*D2,"")</f>
        <v>1.9055609882918739E-2</v>
      </c>
      <c r="H2" s="70">
        <v>43422</v>
      </c>
      <c r="I2" s="71" t="s">
        <v>17</v>
      </c>
      <c r="J2" s="72">
        <f>IF(I2="souscription",1,"")</f>
        <v>1</v>
      </c>
      <c r="K2" s="73">
        <f>IF(A2=A1,"",1)</f>
        <v>1</v>
      </c>
    </row>
    <row r="3" spans="1:11" ht="18.75" x14ac:dyDescent="0.25">
      <c r="A3" s="64" t="s">
        <v>25</v>
      </c>
      <c r="B3" s="74">
        <v>91.5</v>
      </c>
      <c r="C3" s="75">
        <v>23</v>
      </c>
      <c r="D3" s="67">
        <f>Feuil2!$B$6/B3-1</f>
        <v>8.4153005464481012E-2</v>
      </c>
      <c r="E3" s="68">
        <f t="shared" ref="E3:E4" si="0">B3*C3</f>
        <v>2104.5</v>
      </c>
      <c r="F3" s="68">
        <f>C3*Feuil2!$B$6</f>
        <v>2281.6</v>
      </c>
      <c r="G3" s="69">
        <f>IF(I3="souscription",F3/$F$7*D3,"")</f>
        <v>3.3737478223515131E-2</v>
      </c>
      <c r="H3" s="71">
        <v>43446</v>
      </c>
      <c r="I3" s="71" t="s">
        <v>17</v>
      </c>
      <c r="J3" s="72">
        <f t="shared" ref="J3:J4" si="1">IF(I3="souscription",1,"")</f>
        <v>1</v>
      </c>
      <c r="K3" s="73" t="str">
        <f>IF(A3=A2,"",1)</f>
        <v/>
      </c>
    </row>
    <row r="4" spans="1:11" ht="19.5" thickBot="1" x14ac:dyDescent="0.3">
      <c r="A4" s="64" t="s">
        <v>25</v>
      </c>
      <c r="B4" s="74">
        <v>95.4</v>
      </c>
      <c r="C4" s="75">
        <v>2.57</v>
      </c>
      <c r="D4" s="67">
        <f>Feuil2!$B$6/B4-1</f>
        <v>3.98322851153039E-2</v>
      </c>
      <c r="E4" s="68">
        <f t="shared" ref="E4" si="2">B4*C4</f>
        <v>245.178</v>
      </c>
      <c r="F4" s="68">
        <f>C4*Feuil2!$B$6</f>
        <v>254.94399999999999</v>
      </c>
      <c r="G4" s="69">
        <f>IF(I4="souscription",F4/$F$7*D4,"")</f>
        <v>1.784364175463326E-3</v>
      </c>
      <c r="H4" s="77">
        <v>43543</v>
      </c>
      <c r="I4" s="71" t="s">
        <v>17</v>
      </c>
      <c r="J4" s="72">
        <f t="shared" ref="J4" si="3">IF(I4="souscription",1,"")</f>
        <v>1</v>
      </c>
      <c r="K4" s="73" t="str">
        <f>IF(A4=A3,"",1)</f>
        <v/>
      </c>
    </row>
    <row r="5" spans="1:11" ht="19.5" thickBot="1" x14ac:dyDescent="0.35">
      <c r="A5" s="76" t="s">
        <v>26</v>
      </c>
      <c r="B5" s="74">
        <v>95.8</v>
      </c>
      <c r="C5" s="75">
        <v>10.3</v>
      </c>
      <c r="D5" s="67">
        <f>Feuil2!$B$6/B5-1</f>
        <v>3.5490605427975108E-2</v>
      </c>
      <c r="E5" s="68">
        <f>B5*C5</f>
        <v>986.74</v>
      </c>
      <c r="F5" s="68">
        <f>C5*Feuil2!$B$6</f>
        <v>1021.7600000000001</v>
      </c>
      <c r="G5" s="69">
        <f>IF(I5="souscription",F5/$F$7*D5,"")</f>
        <v>6.3718535106875307E-3</v>
      </c>
      <c r="H5" s="77">
        <v>43384</v>
      </c>
      <c r="I5" s="71" t="s">
        <v>17</v>
      </c>
      <c r="J5" s="72">
        <f>IF(I5="souscription",1,"")</f>
        <v>1</v>
      </c>
      <c r="K5" s="73">
        <f>IF(A5=A3,"",1)</f>
        <v>1</v>
      </c>
    </row>
    <row r="6" spans="1:11" ht="15.75" thickBot="1" x14ac:dyDescent="0.3"/>
    <row r="7" spans="1:11" ht="15.75" thickBot="1" x14ac:dyDescent="0.3">
      <c r="A7" s="85" t="s">
        <v>24</v>
      </c>
      <c r="B7" s="81">
        <f>AVERAGE(B2:B5)</f>
        <v>94.275000000000006</v>
      </c>
      <c r="C7" s="81">
        <f>AVERAGE(C2:C5)</f>
        <v>14.342500000000001</v>
      </c>
      <c r="D7" s="84">
        <f>AVERAGE(D2:D5)</f>
        <v>5.2580838408719632E-2</v>
      </c>
      <c r="E7" s="82">
        <f>SUM(E2:E5)</f>
        <v>5366.018</v>
      </c>
      <c r="F7" s="82">
        <f>SUM(F2:F5)</f>
        <v>5691.1040000000003</v>
      </c>
      <c r="G7" s="83">
        <f>SUM(G2:G5)</f>
        <v>6.0949305792584729E-2</v>
      </c>
      <c r="J7" s="89">
        <f>SUM(J2:J5)</f>
        <v>4</v>
      </c>
      <c r="K7" s="90">
        <f>SUM(K2:K5)</f>
        <v>2</v>
      </c>
    </row>
    <row r="10" spans="1:11" x14ac:dyDescent="0.25">
      <c r="A10" s="97" t="s">
        <v>18</v>
      </c>
      <c r="B10" t="s">
        <v>25</v>
      </c>
    </row>
    <row r="12" spans="1:11" x14ac:dyDescent="0.25">
      <c r="A12" s="97" t="s">
        <v>27</v>
      </c>
      <c r="B12" t="s">
        <v>29</v>
      </c>
      <c r="C12" t="s">
        <v>33</v>
      </c>
      <c r="D12" t="s">
        <v>34</v>
      </c>
      <c r="E12" t="s">
        <v>35</v>
      </c>
      <c r="F12" t="s">
        <v>36</v>
      </c>
      <c r="G12" t="s">
        <v>37</v>
      </c>
      <c r="H12" t="s">
        <v>38</v>
      </c>
    </row>
    <row r="13" spans="1:11" x14ac:dyDescent="0.25">
      <c r="A13" s="98" t="s">
        <v>30</v>
      </c>
      <c r="B13" s="99">
        <v>185.9</v>
      </c>
      <c r="C13" s="99">
        <v>44.5</v>
      </c>
      <c r="D13" s="101">
        <v>0.13500046309159952</v>
      </c>
      <c r="E13" s="99">
        <v>4134.1000000000004</v>
      </c>
      <c r="F13" s="99">
        <v>4414.3999999999996</v>
      </c>
      <c r="G13" s="101">
        <v>5.2793088106433871E-2</v>
      </c>
      <c r="H13" s="99">
        <v>2</v>
      </c>
    </row>
    <row r="14" spans="1:11" x14ac:dyDescent="0.25">
      <c r="A14" s="100" t="s">
        <v>31</v>
      </c>
      <c r="B14" s="99">
        <v>94.4</v>
      </c>
      <c r="C14" s="99">
        <v>21.5</v>
      </c>
      <c r="D14" s="101">
        <v>5.0847457627118509E-2</v>
      </c>
      <c r="E14" s="99">
        <v>2029.6000000000001</v>
      </c>
      <c r="F14" s="99">
        <v>2132.8000000000002</v>
      </c>
      <c r="G14" s="101">
        <v>1.9055609882918739E-2</v>
      </c>
      <c r="H14" s="99">
        <v>1</v>
      </c>
    </row>
    <row r="15" spans="1:11" x14ac:dyDescent="0.25">
      <c r="A15" s="100" t="s">
        <v>32</v>
      </c>
      <c r="B15" s="99">
        <v>91.5</v>
      </c>
      <c r="C15" s="99">
        <v>23</v>
      </c>
      <c r="D15" s="101">
        <v>8.4153005464481012E-2</v>
      </c>
      <c r="E15" s="99">
        <v>2104.5</v>
      </c>
      <c r="F15" s="99">
        <v>2281.6</v>
      </c>
      <c r="G15" s="101">
        <v>3.3737478223515131E-2</v>
      </c>
      <c r="H15" s="99">
        <v>1</v>
      </c>
    </row>
    <row r="16" spans="1:11" x14ac:dyDescent="0.25">
      <c r="A16" s="98" t="s">
        <v>39</v>
      </c>
      <c r="B16" s="99">
        <v>95.4</v>
      </c>
      <c r="C16" s="99">
        <v>2.57</v>
      </c>
      <c r="D16" s="101">
        <v>3.98322851153039E-2</v>
      </c>
      <c r="E16" s="99">
        <v>245.178</v>
      </c>
      <c r="F16" s="99">
        <v>254.94399999999999</v>
      </c>
      <c r="G16" s="101">
        <v>1.784364175463326E-3</v>
      </c>
      <c r="H16" s="99">
        <v>1</v>
      </c>
    </row>
    <row r="17" spans="1:8" x14ac:dyDescent="0.25">
      <c r="A17" s="100" t="s">
        <v>40</v>
      </c>
      <c r="B17" s="99">
        <v>95.4</v>
      </c>
      <c r="C17" s="99">
        <v>2.57</v>
      </c>
      <c r="D17" s="101">
        <v>3.98322851153039E-2</v>
      </c>
      <c r="E17" s="99">
        <v>245.178</v>
      </c>
      <c r="F17" s="99">
        <v>254.94399999999999</v>
      </c>
      <c r="G17" s="101">
        <v>1.784364175463326E-3</v>
      </c>
      <c r="H17" s="99">
        <v>1</v>
      </c>
    </row>
    <row r="18" spans="1:8" x14ac:dyDescent="0.25">
      <c r="A18" s="98" t="s">
        <v>28</v>
      </c>
      <c r="B18" s="99">
        <v>281.3</v>
      </c>
      <c r="C18" s="99">
        <v>47.07</v>
      </c>
      <c r="D18" s="101">
        <v>0.17483274820690342</v>
      </c>
      <c r="E18" s="99">
        <v>4379.2780000000002</v>
      </c>
      <c r="F18" s="99">
        <v>4669.3440000000001</v>
      </c>
      <c r="G18" s="101">
        <v>5.4577452281897199E-2</v>
      </c>
      <c r="H18" s="99">
        <v>3</v>
      </c>
    </row>
    <row r="19" spans="1:8" x14ac:dyDescent="0.25">
      <c r="A19"/>
      <c r="B19"/>
      <c r="C19"/>
    </row>
    <row r="20" spans="1:8" x14ac:dyDescent="0.25">
      <c r="A20"/>
      <c r="B20"/>
      <c r="C20"/>
    </row>
    <row r="21" spans="1:8" x14ac:dyDescent="0.25">
      <c r="A21"/>
      <c r="B21"/>
      <c r="C21"/>
    </row>
    <row r="22" spans="1:8" x14ac:dyDescent="0.25">
      <c r="A22"/>
      <c r="B22"/>
      <c r="C22"/>
    </row>
    <row r="23" spans="1:8" x14ac:dyDescent="0.25">
      <c r="A23"/>
      <c r="B23"/>
      <c r="C23"/>
    </row>
    <row r="24" spans="1:8" x14ac:dyDescent="0.25">
      <c r="A24"/>
      <c r="B24"/>
      <c r="C24"/>
    </row>
    <row r="25" spans="1:8" x14ac:dyDescent="0.25">
      <c r="A25"/>
      <c r="B25"/>
      <c r="C25"/>
    </row>
    <row r="26" spans="1:8" x14ac:dyDescent="0.25">
      <c r="A26"/>
      <c r="B26"/>
      <c r="C26"/>
    </row>
    <row r="27" spans="1:8" x14ac:dyDescent="0.25">
      <c r="A27"/>
      <c r="B27"/>
      <c r="C27"/>
    </row>
  </sheetData>
  <conditionalFormatting sqref="G2:G3 G5">
    <cfRule type="cellIs" dxfId="26" priority="15" operator="lessThan">
      <formula>$L$1</formula>
    </cfRule>
    <cfRule type="cellIs" dxfId="25" priority="16" operator="greaterThan">
      <formula>$L$1</formula>
    </cfRule>
  </conditionalFormatting>
  <conditionalFormatting sqref="G4">
    <cfRule type="cellIs" dxfId="24" priority="1" operator="lessThan">
      <formula>$L$1</formula>
    </cfRule>
    <cfRule type="cellIs" dxfId="23" priority="2" operator="greaterThan">
      <formula>$L$1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1]!ajouter_ligne_copier">
                <anchor moveWithCells="1" sizeWithCells="1">
                  <from>
                    <xdr:col>11</xdr:col>
                    <xdr:colOff>285750</xdr:colOff>
                    <xdr:row>8</xdr:row>
                    <xdr:rowOff>85725</xdr:rowOff>
                  </from>
                  <to>
                    <xdr:col>14</xdr:col>
                    <xdr:colOff>552450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548711-6CC3-47DA-81A9-BF641E8F6113}">
  <dimension ref="A1:H27"/>
  <sheetViews>
    <sheetView tabSelected="1" workbookViewId="0">
      <selection sqref="A1:G1"/>
    </sheetView>
  </sheetViews>
  <sheetFormatPr baseColWidth="10" defaultRowHeight="15" x14ac:dyDescent="0.25"/>
  <cols>
    <col min="1" max="1" width="17.42578125" style="91" bestFit="1" customWidth="1"/>
    <col min="2" max="2" width="19.5703125" style="91" bestFit="1" customWidth="1"/>
    <col min="3" max="3" width="24.7109375" style="91" bestFit="1" customWidth="1"/>
    <col min="4" max="4" width="15" style="91" bestFit="1" customWidth="1"/>
    <col min="5" max="5" width="20.140625" style="91" bestFit="1" customWidth="1"/>
    <col min="6" max="6" width="8.7109375" style="91" bestFit="1" customWidth="1"/>
    <col min="7" max="7" width="22.28515625" style="91" bestFit="1" customWidth="1"/>
    <col min="8" max="8" width="18.85546875" style="91" bestFit="1" customWidth="1"/>
    <col min="9" max="16384" width="11.42578125" style="91"/>
  </cols>
  <sheetData>
    <row r="1" spans="1:8" ht="18.75" x14ac:dyDescent="0.3">
      <c r="A1" s="1" t="s">
        <v>0</v>
      </c>
      <c r="B1" s="1"/>
      <c r="C1" s="1"/>
      <c r="D1" s="1"/>
      <c r="E1" s="1"/>
      <c r="F1" s="1"/>
      <c r="G1" s="1"/>
      <c r="H1" s="2"/>
    </row>
    <row r="2" spans="1:8" ht="15.75" thickBot="1" x14ac:dyDescent="0.3">
      <c r="A2" s="3"/>
      <c r="B2" s="3"/>
      <c r="C2" s="3"/>
      <c r="D2" s="3"/>
      <c r="E2" s="3"/>
      <c r="F2" s="3"/>
      <c r="G2" s="2"/>
      <c r="H2" s="2"/>
    </row>
    <row r="3" spans="1:8" ht="15.75" thickBot="1" x14ac:dyDescent="0.3">
      <c r="A3" s="4" t="s">
        <v>1</v>
      </c>
      <c r="B3" s="5">
        <f>Feuil1.!K7</f>
        <v>2</v>
      </c>
      <c r="C3" s="6"/>
      <c r="D3" s="7"/>
      <c r="E3" s="7"/>
      <c r="F3" s="7"/>
      <c r="G3" s="6"/>
      <c r="H3" s="6"/>
    </row>
    <row r="4" spans="1:8" ht="15.75" thickBot="1" x14ac:dyDescent="0.3">
      <c r="A4" s="6"/>
      <c r="B4" s="6"/>
      <c r="C4" s="6"/>
      <c r="D4" s="7"/>
      <c r="E4" s="7"/>
      <c r="F4" s="7"/>
      <c r="G4" s="6"/>
      <c r="H4" s="6"/>
    </row>
    <row r="5" spans="1:8" x14ac:dyDescent="0.25">
      <c r="A5" s="8" t="s">
        <v>2</v>
      </c>
      <c r="B5" s="9"/>
      <c r="C5" s="6"/>
      <c r="D5" s="7"/>
      <c r="E5" s="7"/>
      <c r="F5" s="7"/>
      <c r="G5" s="6"/>
      <c r="H5" s="6"/>
    </row>
    <row r="6" spans="1:8" ht="15.75" x14ac:dyDescent="0.25">
      <c r="A6" s="10"/>
      <c r="B6" s="11">
        <v>99.2</v>
      </c>
      <c r="C6" s="6"/>
      <c r="D6" s="7"/>
      <c r="E6" s="7"/>
      <c r="F6" s="7"/>
      <c r="G6" s="6"/>
      <c r="H6" s="6"/>
    </row>
    <row r="7" spans="1:8" ht="15.75" thickBot="1" x14ac:dyDescent="0.3">
      <c r="A7" s="12">
        <f ca="1">TODAY()</f>
        <v>43579</v>
      </c>
      <c r="B7" s="13"/>
      <c r="C7" s="6"/>
      <c r="D7" s="7"/>
      <c r="E7" s="7"/>
      <c r="F7" s="7"/>
      <c r="G7" s="7"/>
      <c r="H7" s="7"/>
    </row>
    <row r="8" spans="1:8" ht="15.75" thickBot="1" x14ac:dyDescent="0.3">
      <c r="A8" s="6"/>
      <c r="B8" s="6"/>
      <c r="C8" s="6"/>
      <c r="D8" s="6"/>
      <c r="E8" s="6"/>
      <c r="F8" s="6"/>
      <c r="G8" s="6"/>
      <c r="H8" s="6"/>
    </row>
    <row r="9" spans="1:8" ht="15.75" thickBot="1" x14ac:dyDescent="0.3">
      <c r="A9" s="8" t="s">
        <v>3</v>
      </c>
      <c r="B9" s="14" t="s">
        <v>4</v>
      </c>
      <c r="C9" s="15" t="s">
        <v>5</v>
      </c>
      <c r="D9" s="16" t="s">
        <v>6</v>
      </c>
      <c r="E9" s="15" t="s">
        <v>7</v>
      </c>
      <c r="F9" s="15"/>
      <c r="G9" s="17" t="s">
        <v>8</v>
      </c>
      <c r="H9" s="6"/>
    </row>
    <row r="10" spans="1:8" ht="16.5" thickBot="1" x14ac:dyDescent="0.3">
      <c r="A10" s="12">
        <f ca="1">TODAY()</f>
        <v>43579</v>
      </c>
      <c r="B10" s="18">
        <f>Feuil1.!B7</f>
        <v>94.275000000000006</v>
      </c>
      <c r="C10" s="19">
        <f>Feuil1.!C7</f>
        <v>14.342500000000001</v>
      </c>
      <c r="D10" s="20">
        <f>Feuil1.!D7</f>
        <v>5.2580838408719632E-2</v>
      </c>
      <c r="E10" s="21">
        <f>Feuil1.!E7</f>
        <v>5366.018</v>
      </c>
      <c r="F10" s="21"/>
      <c r="G10" s="22">
        <f>Feuil1.!F7</f>
        <v>5691.1040000000003</v>
      </c>
      <c r="H10" s="23">
        <v>0</v>
      </c>
    </row>
    <row r="11" spans="1:8" ht="15.75" thickBot="1" x14ac:dyDescent="0.3">
      <c r="A11" s="6"/>
      <c r="B11" s="14" t="s">
        <v>9</v>
      </c>
      <c r="C11" s="17" t="s">
        <v>10</v>
      </c>
      <c r="D11" s="6"/>
      <c r="E11" s="6"/>
      <c r="F11" s="6"/>
      <c r="G11" s="6"/>
      <c r="H11" s="24"/>
    </row>
    <row r="12" spans="1:8" ht="15.75" thickBot="1" x14ac:dyDescent="0.3">
      <c r="A12" s="6"/>
      <c r="B12" s="25">
        <f>E10/B3</f>
        <v>2683.009</v>
      </c>
      <c r="C12" s="22">
        <f>G10/B3</f>
        <v>2845.5520000000001</v>
      </c>
      <c r="D12" s="26"/>
      <c r="E12" s="27"/>
      <c r="F12" s="27"/>
      <c r="G12" s="27"/>
      <c r="H12" s="6"/>
    </row>
    <row r="13" spans="1:8" x14ac:dyDescent="0.25">
      <c r="A13" s="28"/>
      <c r="B13" s="2"/>
      <c r="C13" s="28"/>
      <c r="D13" s="28"/>
      <c r="E13" s="2"/>
      <c r="F13" s="2"/>
      <c r="G13" s="2"/>
      <c r="H13" s="2"/>
    </row>
    <row r="14" spans="1:8" ht="15.75" thickBot="1" x14ac:dyDescent="0.3">
      <c r="A14" s="29"/>
      <c r="B14" s="3"/>
      <c r="C14" s="30"/>
      <c r="D14" s="30"/>
      <c r="E14" s="3"/>
      <c r="F14" s="3"/>
      <c r="G14" s="3"/>
      <c r="H14" s="2"/>
    </row>
    <row r="15" spans="1:8" ht="19.5" thickBot="1" x14ac:dyDescent="0.35">
      <c r="A15" s="31" t="s">
        <v>25</v>
      </c>
      <c r="B15" s="32" t="s">
        <v>4</v>
      </c>
      <c r="C15" s="32" t="s">
        <v>11</v>
      </c>
      <c r="D15" s="32" t="s">
        <v>12</v>
      </c>
      <c r="E15" s="32" t="s">
        <v>13</v>
      </c>
      <c r="F15" s="32" t="s">
        <v>14</v>
      </c>
      <c r="G15" s="33" t="s">
        <v>15</v>
      </c>
      <c r="H15" s="34" t="s">
        <v>16</v>
      </c>
    </row>
    <row r="16" spans="1:8" ht="15.75" x14ac:dyDescent="0.25">
      <c r="A16" s="86">
        <v>43391</v>
      </c>
      <c r="B16" s="87">
        <f>Feuil1.!B2</f>
        <v>94.4</v>
      </c>
      <c r="C16" s="36">
        <f>Feuil1.!C2</f>
        <v>21.5</v>
      </c>
      <c r="D16" s="36">
        <f t="shared" ref="D16" si="0">IF(H16="souscription",B16*C16,"")</f>
        <v>2029.6000000000001</v>
      </c>
      <c r="E16" s="36">
        <f>IF(H16="souscription",C16*$B$6,"")</f>
        <v>2132.8000000000002</v>
      </c>
      <c r="F16" s="37">
        <f>(D16/$D$19)*G16</f>
        <v>2.4963111680897831E-2</v>
      </c>
      <c r="G16" s="38">
        <f>IF(H16="souscription",$B$6/B16-1,"")</f>
        <v>5.0847457627118509E-2</v>
      </c>
      <c r="H16" s="39" t="s">
        <v>17</v>
      </c>
    </row>
    <row r="17" spans="1:8" ht="15.75" x14ac:dyDescent="0.25">
      <c r="A17" s="86">
        <v>43446</v>
      </c>
      <c r="B17" s="88">
        <f>Feuil1.!B3</f>
        <v>91.5</v>
      </c>
      <c r="C17" s="41">
        <f>Feuil1.!C3</f>
        <v>23</v>
      </c>
      <c r="D17" s="41">
        <f>B17*C17</f>
        <v>2104.5</v>
      </c>
      <c r="E17" s="41">
        <f>D17*(1+G17)</f>
        <v>2281.6000000000004</v>
      </c>
      <c r="F17" s="42">
        <f>(D17/$D$19)*G17</f>
        <v>4.2838828281851017E-2</v>
      </c>
      <c r="G17" s="43">
        <f>IF(H17="souscription",$B$6/B17-1,"")</f>
        <v>8.4153005464481012E-2</v>
      </c>
      <c r="H17" s="39" t="s">
        <v>17</v>
      </c>
    </row>
    <row r="18" spans="1:8" ht="16.5" thickBot="1" x14ac:dyDescent="0.3">
      <c r="A18" s="86"/>
      <c r="B18" s="44"/>
      <c r="C18" s="45"/>
      <c r="D18" s="46"/>
      <c r="E18" s="46"/>
      <c r="F18" s="47"/>
      <c r="G18" s="48"/>
      <c r="H18" s="49"/>
    </row>
    <row r="19" spans="1:8" x14ac:dyDescent="0.25">
      <c r="A19" s="50" t="s">
        <v>3</v>
      </c>
      <c r="B19" s="51">
        <f>AVERAGE(B16:B18)</f>
        <v>92.95</v>
      </c>
      <c r="C19" s="52">
        <f>SUM(C16:C18)</f>
        <v>44.5</v>
      </c>
      <c r="D19" s="53">
        <f>SUM(D16:D18)</f>
        <v>4134.1000000000004</v>
      </c>
      <c r="E19" s="53">
        <f>SUM(E16:E18)</f>
        <v>4414.4000000000005</v>
      </c>
      <c r="F19" s="54">
        <f>SUM(F16:F18)</f>
        <v>6.7801939962748844E-2</v>
      </c>
      <c r="G19" s="55">
        <f>F19</f>
        <v>6.7801939962748844E-2</v>
      </c>
      <c r="H19" s="56"/>
    </row>
    <row r="20" spans="1:8" ht="15.75" thickBot="1" x14ac:dyDescent="0.3">
      <c r="A20" s="57">
        <f ca="1">TODAY()</f>
        <v>43579</v>
      </c>
      <c r="B20" s="58"/>
      <c r="C20" s="59"/>
      <c r="D20" s="60"/>
      <c r="E20" s="60"/>
      <c r="F20" s="61"/>
      <c r="G20" s="62"/>
      <c r="H20" s="63"/>
    </row>
    <row r="22" spans="1:8" ht="15.75" thickBot="1" x14ac:dyDescent="0.3"/>
    <row r="23" spans="1:8" s="2" customFormat="1" ht="19.5" thickBot="1" x14ac:dyDescent="0.35">
      <c r="A23" s="31" t="s">
        <v>26</v>
      </c>
      <c r="B23" s="32" t="s">
        <v>4</v>
      </c>
      <c r="C23" s="32" t="s">
        <v>11</v>
      </c>
      <c r="D23" s="32" t="s">
        <v>12</v>
      </c>
      <c r="E23" s="32" t="s">
        <v>13</v>
      </c>
      <c r="F23" s="32" t="s">
        <v>14</v>
      </c>
      <c r="G23" s="32" t="s">
        <v>15</v>
      </c>
      <c r="H23" s="34" t="s">
        <v>16</v>
      </c>
    </row>
    <row r="24" spans="1:8" s="2" customFormat="1" ht="15" customHeight="1" x14ac:dyDescent="0.25">
      <c r="A24" s="35">
        <v>43384</v>
      </c>
      <c r="B24" s="40">
        <f>Feuil1.!B5</f>
        <v>95.8</v>
      </c>
      <c r="C24" s="40">
        <f>Feuil1.!C5</f>
        <v>10.3</v>
      </c>
      <c r="D24" s="40">
        <f>Feuil1.!E5</f>
        <v>986.74</v>
      </c>
      <c r="E24" s="40">
        <f>Feuil1.!F5</f>
        <v>1021.7600000000001</v>
      </c>
      <c r="F24" s="42">
        <f>(D24/$D$26)*G24</f>
        <v>3.5490605427975108E-2</v>
      </c>
      <c r="G24" s="92">
        <f t="shared" ref="G24" si="1">IF(H24="souscription",$B$6/B24-1,"")</f>
        <v>3.5490605427975108E-2</v>
      </c>
      <c r="H24" s="93" t="s">
        <v>17</v>
      </c>
    </row>
    <row r="25" spans="1:8" s="2" customFormat="1" ht="15.75" customHeight="1" thickBot="1" x14ac:dyDescent="0.3">
      <c r="A25" s="57"/>
      <c r="B25" s="45"/>
      <c r="C25" s="45"/>
      <c r="D25" s="46"/>
      <c r="E25" s="46"/>
      <c r="F25" s="46"/>
      <c r="G25" s="47"/>
      <c r="H25" s="94"/>
    </row>
    <row r="26" spans="1:8" s="2" customFormat="1" ht="16.5" customHeight="1" x14ac:dyDescent="0.25">
      <c r="A26" s="95" t="s">
        <v>3</v>
      </c>
      <c r="B26" s="51">
        <f>AVERAGE(B24:B25)</f>
        <v>95.8</v>
      </c>
      <c r="C26" s="52">
        <f>SUM(C24:C25)</f>
        <v>10.3</v>
      </c>
      <c r="D26" s="53">
        <f>SUM(D24:D25)</f>
        <v>986.74</v>
      </c>
      <c r="E26" s="53">
        <f>SUM(E24:E25)</f>
        <v>1021.7600000000001</v>
      </c>
      <c r="F26" s="54">
        <f>SUM(F23:F25)</f>
        <v>3.5490605427975108E-2</v>
      </c>
      <c r="G26" s="55">
        <f>F26</f>
        <v>3.5490605427975108E-2</v>
      </c>
      <c r="H26" s="56"/>
    </row>
    <row r="27" spans="1:8" s="2" customFormat="1" ht="15.75" customHeight="1" thickBot="1" x14ac:dyDescent="0.3">
      <c r="A27" s="96">
        <f ca="1">TODAY()</f>
        <v>43579</v>
      </c>
      <c r="B27" s="58"/>
      <c r="C27" s="59"/>
      <c r="D27" s="60"/>
      <c r="E27" s="60"/>
      <c r="F27" s="61"/>
      <c r="G27" s="62"/>
      <c r="H27" s="63"/>
    </row>
  </sheetData>
  <protectedRanges>
    <protectedRange sqref="D16:E16" name="Plage1_2"/>
    <protectedRange sqref="D26:E27 D23:G23 F26 I23:XFD27 D25:G25 A23:C27 D24:E24" name="Plage1_4"/>
    <protectedRange sqref="G24" name="Plage1_3_2"/>
  </protectedRanges>
  <mergeCells count="15">
    <mergeCell ref="D26:D27"/>
    <mergeCell ref="E26:E27"/>
    <mergeCell ref="F26:F27"/>
    <mergeCell ref="G26:G27"/>
    <mergeCell ref="H26:H27"/>
    <mergeCell ref="H19:H20"/>
    <mergeCell ref="B26:B27"/>
    <mergeCell ref="C26:C27"/>
    <mergeCell ref="A1:G1"/>
    <mergeCell ref="B19:B20"/>
    <mergeCell ref="C19:C20"/>
    <mergeCell ref="D19:D20"/>
    <mergeCell ref="E19:E20"/>
    <mergeCell ref="F19:F20"/>
    <mergeCell ref="G19:G20"/>
  </mergeCells>
  <conditionalFormatting sqref="D10 G18:G20">
    <cfRule type="cellIs" dxfId="22" priority="23" operator="greaterThan">
      <formula>$H$10</formula>
    </cfRule>
  </conditionalFormatting>
  <conditionalFormatting sqref="G18:G20">
    <cfRule type="cellIs" dxfId="21" priority="22" operator="lessThan">
      <formula>$H$10</formula>
    </cfRule>
  </conditionalFormatting>
  <conditionalFormatting sqref="G19:G20 D10">
    <cfRule type="cellIs" dxfId="20" priority="21" operator="lessThan">
      <formula>$H$10</formula>
    </cfRule>
  </conditionalFormatting>
  <conditionalFormatting sqref="H19:H20">
    <cfRule type="cellIs" dxfId="19" priority="17" operator="lessThan">
      <formula>$H$10</formula>
    </cfRule>
  </conditionalFormatting>
  <conditionalFormatting sqref="H19:H20">
    <cfRule type="cellIs" dxfId="18" priority="18" operator="greaterThan">
      <formula>$H$10</formula>
    </cfRule>
  </conditionalFormatting>
  <conditionalFormatting sqref="H18">
    <cfRule type="cellIs" dxfId="17" priority="20" operator="greaterThan">
      <formula>$H$10</formula>
    </cfRule>
  </conditionalFormatting>
  <conditionalFormatting sqref="H18">
    <cfRule type="cellIs" dxfId="16" priority="19" operator="lessThan">
      <formula>$H$10</formula>
    </cfRule>
  </conditionalFormatting>
  <conditionalFormatting sqref="G16">
    <cfRule type="cellIs" dxfId="15" priority="15" operator="greaterThan">
      <formula>$H$10</formula>
    </cfRule>
    <cfRule type="cellIs" dxfId="14" priority="16" operator="lessThan">
      <formula>$H$10</formula>
    </cfRule>
  </conditionalFormatting>
  <conditionalFormatting sqref="G17">
    <cfRule type="cellIs" dxfId="13" priority="13" operator="greaterThan">
      <formula>$H$10</formula>
    </cfRule>
    <cfRule type="cellIs" dxfId="12" priority="14" operator="lessThan">
      <formula>$H$10</formula>
    </cfRule>
  </conditionalFormatting>
  <conditionalFormatting sqref="G24">
    <cfRule type="cellIs" dxfId="11" priority="3" operator="greaterThan">
      <formula>$H$10</formula>
    </cfRule>
    <cfRule type="cellIs" dxfId="10" priority="4" operator="lessThan">
      <formula>$H$10</formula>
    </cfRule>
  </conditionalFormatting>
  <conditionalFormatting sqref="G25:G27">
    <cfRule type="cellIs" dxfId="9" priority="12" operator="greaterThan">
      <formula>$H$10</formula>
    </cfRule>
  </conditionalFormatting>
  <conditionalFormatting sqref="G25:G27">
    <cfRule type="cellIs" dxfId="8" priority="11" operator="lessThan">
      <formula>$H$10</formula>
    </cfRule>
  </conditionalFormatting>
  <conditionalFormatting sqref="G26:G27">
    <cfRule type="cellIs" dxfId="7" priority="10" operator="greaterThan">
      <formula>$H$10</formula>
    </cfRule>
  </conditionalFormatting>
  <conditionalFormatting sqref="G26:G27">
    <cfRule type="cellIs" dxfId="6" priority="9" operator="lessThan">
      <formula>$H$10</formula>
    </cfRule>
  </conditionalFormatting>
  <conditionalFormatting sqref="H25">
    <cfRule type="cellIs" dxfId="5" priority="8" operator="greaterThan">
      <formula>$H$10</formula>
    </cfRule>
  </conditionalFormatting>
  <conditionalFormatting sqref="H25">
    <cfRule type="cellIs" dxfId="4" priority="7" operator="lessThan">
      <formula>$H$10</formula>
    </cfRule>
  </conditionalFormatting>
  <conditionalFormatting sqref="H26:H27">
    <cfRule type="cellIs" dxfId="3" priority="6" operator="greaterThan">
      <formula>$H$10</formula>
    </cfRule>
  </conditionalFormatting>
  <conditionalFormatting sqref="H26:H27">
    <cfRule type="cellIs" dxfId="2" priority="5" operator="lessThan">
      <formula>$H$10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1]!ajouter_ligne_copier">
                <anchor moveWithCells="1" sizeWithCells="1">
                  <from>
                    <xdr:col>8</xdr:col>
                    <xdr:colOff>47625</xdr:colOff>
                    <xdr:row>21</xdr:row>
                    <xdr:rowOff>190500</xdr:rowOff>
                  </from>
                  <to>
                    <xdr:col>10</xdr:col>
                    <xdr:colOff>9525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1]!ajouter_ligne_copier">
                <anchor moveWithCells="1" sizeWithCells="1">
                  <from>
                    <xdr:col>8</xdr:col>
                    <xdr:colOff>47625</xdr:colOff>
                    <xdr:row>13</xdr:row>
                    <xdr:rowOff>180975</xdr:rowOff>
                  </from>
                  <to>
                    <xdr:col>10</xdr:col>
                    <xdr:colOff>9525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Feuil1.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rcayuela</dc:creator>
  <cp:lastModifiedBy>rcayuela</cp:lastModifiedBy>
  <dcterms:created xsi:type="dcterms:W3CDTF">2019-04-24T12:01:34Z</dcterms:created>
  <dcterms:modified xsi:type="dcterms:W3CDTF">2019-04-24T13:00:55Z</dcterms:modified>
</cp:coreProperties>
</file>