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M:\DRTO\METHODES\05 - DEVELOPPEMENT\053-DEVELOPPEMENT MEMBRES\WEBER MARIUS\PFE BMO\fichier base BMO\envoyé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3" i="1" l="1"/>
  <c r="D13" i="1"/>
  <c r="Q12" i="1"/>
  <c r="P12" i="1"/>
  <c r="O12" i="1"/>
  <c r="O13" i="1" s="1"/>
  <c r="Q13" i="1" s="1"/>
  <c r="N12" i="1"/>
  <c r="N13" i="1" s="1"/>
  <c r="M12" i="1"/>
  <c r="I12" i="1"/>
  <c r="H12" i="1"/>
  <c r="H13" i="1" s="1"/>
  <c r="J13" i="1" s="1"/>
  <c r="G12" i="1"/>
  <c r="G13" i="1" s="1"/>
  <c r="F12" i="1"/>
  <c r="F13" i="1" s="1"/>
  <c r="K13" i="1" s="1"/>
  <c r="D12" i="1"/>
  <c r="L12" i="1" s="1"/>
  <c r="C12" i="1"/>
  <c r="C13" i="1" s="1"/>
  <c r="C15" i="1" s="1"/>
  <c r="A12" i="1"/>
  <c r="D9" i="1"/>
  <c r="C9" i="1"/>
  <c r="C17" i="1" s="1"/>
  <c r="P8" i="1"/>
  <c r="O8" i="1"/>
  <c r="Q8" i="1" s="1"/>
  <c r="N8" i="1"/>
  <c r="L8" i="1" s="1"/>
  <c r="M8" i="1"/>
  <c r="H8" i="1"/>
  <c r="J8" i="1" s="1"/>
  <c r="G8" i="1"/>
  <c r="E8" i="1" s="1"/>
  <c r="F8" i="1"/>
  <c r="K8" i="1" s="1"/>
  <c r="D8" i="1"/>
  <c r="C8" i="1"/>
  <c r="A8" i="1"/>
  <c r="P7" i="1"/>
  <c r="O7" i="1"/>
  <c r="Q7" i="1" s="1"/>
  <c r="N7" i="1"/>
  <c r="N9" i="1" s="1"/>
  <c r="M7" i="1"/>
  <c r="M9" i="1" s="1"/>
  <c r="M15" i="1" s="1"/>
  <c r="H7" i="1"/>
  <c r="G7" i="1"/>
  <c r="E7" i="1" s="1"/>
  <c r="F7" i="1"/>
  <c r="F9" i="1" s="1"/>
  <c r="D7" i="1"/>
  <c r="D15" i="1" s="1"/>
  <c r="C7" i="1"/>
  <c r="A7" i="1"/>
  <c r="L13" i="1" l="1"/>
  <c r="P13" i="1"/>
  <c r="L9" i="1"/>
  <c r="D17" i="1"/>
  <c r="E13" i="1"/>
  <c r="I13" i="1"/>
  <c r="K12" i="1"/>
  <c r="G9" i="1"/>
  <c r="O9" i="1"/>
  <c r="Q9" i="1" s="1"/>
  <c r="H9" i="1"/>
  <c r="H15" i="1" s="1"/>
  <c r="J12" i="1"/>
  <c r="M17" i="1"/>
  <c r="I7" i="1"/>
  <c r="J7" i="1"/>
  <c r="K7" i="1"/>
  <c r="I8" i="1"/>
  <c r="N15" i="1"/>
  <c r="L7" i="1"/>
  <c r="E12" i="1"/>
  <c r="G15" i="1"/>
  <c r="O15" i="1"/>
  <c r="Q15" i="1" s="1"/>
  <c r="F15" i="1"/>
  <c r="F17" i="1" s="1"/>
  <c r="J15" i="1" l="1"/>
  <c r="H17" i="1"/>
  <c r="K17" i="1" s="1"/>
  <c r="P15" i="1"/>
  <c r="L15" i="1"/>
  <c r="P9" i="1"/>
  <c r="K15" i="1"/>
  <c r="J17" i="1"/>
  <c r="E15" i="1"/>
  <c r="I15" i="1"/>
  <c r="N17" i="1"/>
  <c r="E9" i="1"/>
  <c r="I9" i="1"/>
  <c r="K9" i="1"/>
  <c r="O17" i="1"/>
  <c r="Q17" i="1" s="1"/>
  <c r="J9" i="1"/>
  <c r="G17" i="1"/>
  <c r="P17" i="1" l="1"/>
  <c r="L17" i="1"/>
  <c r="I17" i="1"/>
  <c r="E17" i="1"/>
</calcChain>
</file>

<file path=xl/sharedStrings.xml><?xml version="1.0" encoding="utf-8"?>
<sst xmlns="http://schemas.openxmlformats.org/spreadsheetml/2006/main" count="27" uniqueCount="20">
  <si>
    <t>BUDGET MAIN D'ŒUVRE</t>
  </si>
  <si>
    <t>SUIVI CUMULE</t>
  </si>
  <si>
    <t>SUIVI PERIODE</t>
  </si>
  <si>
    <t>Désignation</t>
  </si>
  <si>
    <t>heures 60</t>
  </si>
  <si>
    <t xml:space="preserve">Budget </t>
  </si>
  <si>
    <t>% avanc.</t>
  </si>
  <si>
    <t>Crédit</t>
  </si>
  <si>
    <t>Dépense</t>
  </si>
  <si>
    <t>Ecart</t>
  </si>
  <si>
    <t>RAD</t>
  </si>
  <si>
    <t>Activité</t>
  </si>
  <si>
    <t>PART PROPRE</t>
  </si>
  <si>
    <t>MO DIRECTE</t>
  </si>
  <si>
    <t>Sous total MO DIRECTE</t>
  </si>
  <si>
    <t>MO INDIRECTE</t>
  </si>
  <si>
    <t>Sous total MO INDIRECTE</t>
  </si>
  <si>
    <t>SOUS TOTAL PART PROPRE</t>
  </si>
  <si>
    <t>TOTAL PROJET</t>
  </si>
  <si>
    <t>Le but étant que les cases coloriées en marron récupèrent la valeur des 2 cases du tableau de la même couleur (soit 344 et 59)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</si>
</sst>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#&quot; h&quot;"/>
    <numFmt numFmtId="166" formatCode="#,##0&quot; h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6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" fontId="0" fillId="3" borderId="1" xfId="0" applyNumberFormat="1" applyFill="1" applyBorder="1" applyAlignment="1">
      <alignment horizontal="center" vertical="top"/>
    </xf>
    <xf numFmtId="1" fontId="0" fillId="3" borderId="2" xfId="0" applyNumberFormat="1" applyFill="1" applyBorder="1" applyAlignment="1">
      <alignment horizontal="center" vertical="top"/>
    </xf>
    <xf numFmtId="164" fontId="0" fillId="4" borderId="3" xfId="0" applyNumberFormat="1" applyFill="1" applyBorder="1" applyAlignment="1">
      <alignment horizontal="center" vertical="top"/>
    </xf>
    <xf numFmtId="164" fontId="0" fillId="3" borderId="2" xfId="0" applyNumberFormat="1" applyFill="1" applyBorder="1" applyAlignment="1">
      <alignment horizontal="center" vertical="top"/>
    </xf>
    <xf numFmtId="164" fontId="0" fillId="4" borderId="2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0" fontId="0" fillId="4" borderId="2" xfId="0" applyFill="1" applyBorder="1" applyAlignment="1">
      <alignment horizontal="center" vertical="top"/>
    </xf>
    <xf numFmtId="1" fontId="3" fillId="5" borderId="4" xfId="0" applyNumberFormat="1" applyFont="1" applyFill="1" applyBorder="1" applyAlignment="1">
      <alignment horizontal="center" vertical="top"/>
    </xf>
    <xf numFmtId="1" fontId="3" fillId="5" borderId="5" xfId="0" applyNumberFormat="1" applyFont="1" applyFill="1" applyBorder="1" applyAlignment="1">
      <alignment horizontal="center" vertical="top"/>
    </xf>
    <xf numFmtId="165" fontId="3" fillId="5" borderId="5" xfId="0" applyNumberFormat="1" applyFont="1" applyFill="1" applyBorder="1" applyAlignment="1">
      <alignment horizontal="center" vertical="center"/>
    </xf>
    <xf numFmtId="166" fontId="3" fillId="5" borderId="5" xfId="0" applyNumberFormat="1" applyFont="1" applyFill="1" applyBorder="1" applyAlignment="1">
      <alignment horizontal="center" vertical="center"/>
    </xf>
    <xf numFmtId="9" fontId="3" fillId="5" borderId="6" xfId="1" applyNumberFormat="1" applyFont="1" applyFill="1" applyBorder="1" applyAlignment="1">
      <alignment horizontal="center" vertical="center"/>
    </xf>
    <xf numFmtId="166" fontId="3" fillId="5" borderId="5" xfId="1" applyNumberFormat="1" applyFont="1" applyFill="1" applyBorder="1" applyAlignment="1">
      <alignment horizontal="center" vertical="center"/>
    </xf>
    <xf numFmtId="164" fontId="3" fillId="5" borderId="7" xfId="0" applyNumberFormat="1" applyFont="1" applyFill="1" applyBorder="1" applyAlignment="1">
      <alignment horizontal="center" vertical="center"/>
    </xf>
    <xf numFmtId="9" fontId="3" fillId="5" borderId="5" xfId="0" applyNumberFormat="1" applyFont="1" applyFill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5" fontId="0" fillId="0" borderId="2" xfId="0" applyNumberFormat="1" applyBorder="1"/>
    <xf numFmtId="166" fontId="0" fillId="0" borderId="3" xfId="0" applyNumberFormat="1" applyBorder="1"/>
    <xf numFmtId="9" fontId="0" fillId="0" borderId="1" xfId="0" applyNumberFormat="1" applyBorder="1" applyAlignment="1">
      <alignment horizontal="center" vertical="center"/>
    </xf>
    <xf numFmtId="166" fontId="0" fillId="0" borderId="2" xfId="0" applyNumberFormat="1" applyBorder="1"/>
    <xf numFmtId="164" fontId="0" fillId="0" borderId="3" xfId="0" applyNumberFormat="1" applyBorder="1"/>
    <xf numFmtId="164" fontId="0" fillId="0" borderId="3" xfId="0" applyNumberFormat="1" applyBorder="1" applyAlignment="1">
      <alignment horizontal="center" vertical="center"/>
    </xf>
    <xf numFmtId="49" fontId="0" fillId="0" borderId="8" xfId="0" applyNumberFormat="1" applyBorder="1"/>
    <xf numFmtId="0" fontId="0" fillId="0" borderId="8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9" fontId="0" fillId="0" borderId="9" xfId="1" applyNumberFormat="1" applyFont="1" applyBorder="1" applyAlignment="1">
      <alignment horizontal="center" vertical="center"/>
    </xf>
    <xf numFmtId="166" fontId="0" fillId="0" borderId="8" xfId="1" applyNumberFormat="1" applyFon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/>
    </xf>
    <xf numFmtId="165" fontId="0" fillId="0" borderId="11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3" fillId="5" borderId="12" xfId="0" applyNumberFormat="1" applyFont="1" applyFill="1" applyBorder="1" applyAlignment="1">
      <alignment horizontal="center" vertical="top"/>
    </xf>
    <xf numFmtId="1" fontId="3" fillId="5" borderId="13" xfId="0" applyNumberFormat="1" applyFont="1" applyFill="1" applyBorder="1" applyAlignment="1">
      <alignment horizontal="center" vertical="top"/>
    </xf>
    <xf numFmtId="165" fontId="3" fillId="5" borderId="13" xfId="0" applyNumberFormat="1" applyFont="1" applyFill="1" applyBorder="1" applyAlignment="1">
      <alignment horizontal="center" vertical="center"/>
    </xf>
    <xf numFmtId="166" fontId="3" fillId="5" borderId="13" xfId="0" applyNumberFormat="1" applyFont="1" applyFill="1" applyBorder="1" applyAlignment="1">
      <alignment horizontal="center" vertical="center"/>
    </xf>
    <xf numFmtId="9" fontId="3" fillId="5" borderId="14" xfId="1" applyNumberFormat="1" applyFont="1" applyFill="1" applyBorder="1" applyAlignment="1">
      <alignment horizontal="center" vertical="center"/>
    </xf>
    <xf numFmtId="166" fontId="3" fillId="5" borderId="13" xfId="1" applyNumberFormat="1" applyFont="1" applyFill="1" applyBorder="1" applyAlignment="1">
      <alignment horizontal="center" vertical="center"/>
    </xf>
    <xf numFmtId="1" fontId="3" fillId="5" borderId="15" xfId="0" applyNumberFormat="1" applyFont="1" applyFill="1" applyBorder="1" applyAlignment="1">
      <alignment horizontal="center" vertical="center"/>
    </xf>
    <xf numFmtId="9" fontId="3" fillId="5" borderId="13" xfId="0" applyNumberFormat="1" applyFont="1" applyFill="1" applyBorder="1" applyAlignment="1">
      <alignment horizontal="center" vertical="center"/>
    </xf>
    <xf numFmtId="1" fontId="3" fillId="5" borderId="13" xfId="0" applyNumberFormat="1" applyFont="1" applyFill="1" applyBorder="1" applyAlignment="1">
      <alignment horizontal="center" vertical="center"/>
    </xf>
    <xf numFmtId="1" fontId="4" fillId="6" borderId="1" xfId="0" applyNumberFormat="1" applyFont="1" applyFill="1" applyBorder="1" applyAlignment="1">
      <alignment horizontal="center" vertical="center"/>
    </xf>
    <xf numFmtId="1" fontId="4" fillId="6" borderId="2" xfId="0" applyNumberFormat="1" applyFont="1" applyFill="1" applyBorder="1" applyAlignment="1">
      <alignment horizontal="center" vertical="center"/>
    </xf>
    <xf numFmtId="165" fontId="3" fillId="6" borderId="2" xfId="0" applyNumberFormat="1" applyFont="1" applyFill="1" applyBorder="1" applyAlignment="1">
      <alignment horizontal="center" vertical="center"/>
    </xf>
    <xf numFmtId="166" fontId="3" fillId="6" borderId="2" xfId="0" applyNumberFormat="1" applyFont="1" applyFill="1" applyBorder="1" applyAlignment="1">
      <alignment horizontal="center" vertical="center"/>
    </xf>
    <xf numFmtId="9" fontId="3" fillId="6" borderId="16" xfId="1" applyNumberFormat="1" applyFont="1" applyFill="1" applyBorder="1" applyAlignment="1">
      <alignment horizontal="center" vertical="center"/>
    </xf>
    <xf numFmtId="166" fontId="3" fillId="6" borderId="2" xfId="1" applyNumberFormat="1" applyFont="1" applyFill="1" applyBorder="1" applyAlignment="1">
      <alignment horizontal="center" vertical="center"/>
    </xf>
    <xf numFmtId="1" fontId="3" fillId="6" borderId="17" xfId="0" applyNumberFormat="1" applyFont="1" applyFill="1" applyBorder="1" applyAlignment="1">
      <alignment horizontal="center" vertical="center"/>
    </xf>
    <xf numFmtId="9" fontId="3" fillId="6" borderId="2" xfId="0" applyNumberFormat="1" applyFont="1" applyFill="1" applyBorder="1" applyAlignment="1">
      <alignment horizontal="center" vertical="center"/>
    </xf>
    <xf numFmtId="1" fontId="3" fillId="6" borderId="2" xfId="0" applyNumberFormat="1" applyFont="1" applyFill="1" applyBorder="1" applyAlignment="1">
      <alignment horizontal="center" vertical="center"/>
    </xf>
    <xf numFmtId="166" fontId="0" fillId="7" borderId="11" xfId="0" applyNumberFormat="1" applyFill="1" applyBorder="1" applyAlignment="1">
      <alignment horizontal="center" vertical="center"/>
    </xf>
    <xf numFmtId="1" fontId="0" fillId="7" borderId="11" xfId="0" applyNumberFormat="1" applyFill="1" applyBorder="1" applyAlignment="1">
      <alignment horizontal="center" vertical="center"/>
    </xf>
    <xf numFmtId="0" fontId="0" fillId="7" borderId="0" xfId="0" applyFill="1"/>
    <xf numFmtId="0" fontId="0" fillId="8" borderId="0" xfId="0" applyFill="1"/>
    <xf numFmtId="166" fontId="0" fillId="8" borderId="11" xfId="0" applyNumberFormat="1" applyFill="1" applyBorder="1" applyAlignment="1">
      <alignment horizontal="center" vertical="center"/>
    </xf>
    <xf numFmtId="1" fontId="0" fillId="8" borderId="11" xfId="0" applyNumberForma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6">
    <dxf>
      <font>
        <color theme="3" tint="0.79998168889431442"/>
      </font>
    </dxf>
    <dxf>
      <font>
        <color theme="3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6" tint="0.79998168889431442"/>
      </font>
    </dxf>
    <dxf>
      <font>
        <color theme="6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TO/METHODES/05%20-%20DEVELOPPEMENT/053-DEVELOPPEMENT%20MEMBRES/WEBER%20MARIUS/PFE%20BMO/fichier%20base%20BMO/test%20suivi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Bible"/>
      <sheetName val="Pages"/>
      <sheetName val="Postes"/>
      <sheetName val="Equipes"/>
      <sheetName val="Matrice"/>
      <sheetName val="C Métré"/>
      <sheetName val="Métré"/>
      <sheetName val="C Suivi"/>
      <sheetName val="Indic"/>
      <sheetName val="C BMO"/>
      <sheetName val="Recap"/>
      <sheetName val="Déta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0">
          <cell r="O10">
            <v>1776</v>
          </cell>
          <cell r="P10">
            <v>1937.4545454545455</v>
          </cell>
          <cell r="V10">
            <v>1776</v>
          </cell>
          <cell r="W10">
            <v>1937.4545454545455</v>
          </cell>
          <cell r="X10">
            <v>1500</v>
          </cell>
          <cell r="AC10">
            <v>0</v>
          </cell>
          <cell r="AD10">
            <v>0</v>
          </cell>
          <cell r="AE10">
            <v>0</v>
          </cell>
          <cell r="AO10" t="str">
            <v>FONDATIONS</v>
          </cell>
        </row>
        <row r="20">
          <cell r="O20">
            <v>8880</v>
          </cell>
          <cell r="P20">
            <v>9687.2727272727279</v>
          </cell>
          <cell r="V20">
            <v>8880</v>
          </cell>
          <cell r="W20">
            <v>9687.2727272727279</v>
          </cell>
          <cell r="X20">
            <v>8500</v>
          </cell>
          <cell r="AC20">
            <v>4440</v>
          </cell>
          <cell r="AD20">
            <v>4843.636363636364</v>
          </cell>
          <cell r="AE20">
            <v>4500</v>
          </cell>
          <cell r="AO20" t="str">
            <v>RDC</v>
          </cell>
        </row>
        <row r="27">
          <cell r="O27">
            <v>962</v>
          </cell>
          <cell r="P27">
            <v>1049.4545454545455</v>
          </cell>
          <cell r="V27">
            <v>481</v>
          </cell>
          <cell r="W27">
            <v>524.72727272727275</v>
          </cell>
          <cell r="X27">
            <v>250</v>
          </cell>
          <cell r="AC27">
            <v>481</v>
          </cell>
          <cell r="AD27">
            <v>524.72727272727275</v>
          </cell>
          <cell r="AE27">
            <v>250</v>
          </cell>
          <cell r="AO27" t="str">
            <v>INSTALLATION DE CHANTIER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1"/>
  <sheetViews>
    <sheetView tabSelected="1" workbookViewId="0">
      <selection activeCell="C21" sqref="C21"/>
    </sheetView>
  </sheetViews>
  <sheetFormatPr baseColWidth="10" defaultRowHeight="15" x14ac:dyDescent="0.25"/>
  <sheetData>
    <row r="1" spans="1:17" ht="15.75" thickBot="1" x14ac:dyDescent="0.3">
      <c r="A1" s="1" t="s">
        <v>0</v>
      </c>
      <c r="B1" s="2"/>
      <c r="C1" s="2"/>
      <c r="D1" s="3"/>
      <c r="E1" s="1" t="s">
        <v>1</v>
      </c>
      <c r="F1" s="2"/>
      <c r="G1" s="2"/>
      <c r="H1" s="2"/>
      <c r="I1" s="2"/>
      <c r="J1" s="2"/>
      <c r="K1" s="3"/>
      <c r="L1" s="1" t="s">
        <v>2</v>
      </c>
      <c r="M1" s="2"/>
      <c r="N1" s="2"/>
      <c r="O1" s="2"/>
      <c r="P1" s="2"/>
      <c r="Q1" s="3"/>
    </row>
    <row r="2" spans="1:17" ht="15.75" thickBot="1" x14ac:dyDescent="0.3">
      <c r="A2" s="4" t="s">
        <v>3</v>
      </c>
      <c r="B2" s="5"/>
      <c r="C2" s="6" t="s">
        <v>4</v>
      </c>
      <c r="D2" s="7" t="s">
        <v>5</v>
      </c>
      <c r="E2" s="7" t="s">
        <v>6</v>
      </c>
      <c r="F2" s="8" t="s">
        <v>4</v>
      </c>
      <c r="G2" s="9" t="s">
        <v>7</v>
      </c>
      <c r="H2" s="9" t="s">
        <v>8</v>
      </c>
      <c r="I2" s="9" t="s">
        <v>9</v>
      </c>
      <c r="J2" s="9" t="s">
        <v>10</v>
      </c>
      <c r="K2" s="10" t="s">
        <v>11</v>
      </c>
      <c r="L2" s="11" t="s">
        <v>6</v>
      </c>
      <c r="M2" s="12" t="s">
        <v>4</v>
      </c>
      <c r="N2" s="9" t="s">
        <v>7</v>
      </c>
      <c r="O2" s="9" t="s">
        <v>8</v>
      </c>
      <c r="P2" s="9" t="s">
        <v>9</v>
      </c>
      <c r="Q2" s="10" t="s">
        <v>11</v>
      </c>
    </row>
    <row r="3" spans="1:17" ht="15.75" thickBot="1" x14ac:dyDescent="0.3"/>
    <row r="4" spans="1:17" x14ac:dyDescent="0.25">
      <c r="A4" s="13" t="s">
        <v>12</v>
      </c>
      <c r="B4" s="14"/>
      <c r="C4" s="15"/>
      <c r="D4" s="16"/>
      <c r="E4" s="17"/>
      <c r="F4" s="18"/>
      <c r="G4" s="16"/>
      <c r="H4" s="16"/>
      <c r="I4" s="16"/>
      <c r="J4" s="16"/>
      <c r="K4" s="19"/>
      <c r="L4" s="20"/>
      <c r="M4" s="16"/>
      <c r="N4" s="16"/>
      <c r="O4" s="16"/>
      <c r="P4" s="16"/>
      <c r="Q4" s="21"/>
    </row>
    <row r="5" spans="1:17" ht="15.75" thickBot="1" x14ac:dyDescent="0.3"/>
    <row r="6" spans="1:17" ht="15.75" thickBot="1" x14ac:dyDescent="0.3">
      <c r="A6" s="22" t="s">
        <v>13</v>
      </c>
      <c r="B6" s="23"/>
      <c r="C6" s="24"/>
      <c r="D6" s="25"/>
      <c r="E6" s="26"/>
      <c r="F6" s="27"/>
      <c r="G6" s="27"/>
      <c r="H6" s="27"/>
      <c r="I6" s="27"/>
      <c r="J6" s="27"/>
      <c r="K6" s="28"/>
      <c r="L6" s="26"/>
      <c r="M6" s="27"/>
      <c r="N6" s="27"/>
      <c r="O6" s="27"/>
      <c r="P6" s="27"/>
      <c r="Q6" s="29"/>
    </row>
    <row r="7" spans="1:17" x14ac:dyDescent="0.25">
      <c r="A7" s="30" t="str">
        <f>[1]Détail!$AO$10</f>
        <v>FONDATIONS</v>
      </c>
      <c r="B7" s="31"/>
      <c r="C7" s="32">
        <f>[1]Détail!$O$10</f>
        <v>1776</v>
      </c>
      <c r="D7" s="33">
        <f>[1]Détail!$P$10</f>
        <v>1937.4545454545455</v>
      </c>
      <c r="E7" s="34">
        <f>IF(AND(G7&lt;&gt;"",G7&gt;0),MIN(1,G7/D7),0)</f>
        <v>1</v>
      </c>
      <c r="F7" s="35">
        <f>[1]Détail!$V$10</f>
        <v>1776</v>
      </c>
      <c r="G7" s="33">
        <f>[1]Détail!$W$10</f>
        <v>1937.4545454545455</v>
      </c>
      <c r="H7" s="33">
        <f>[1]Détail!$X$10</f>
        <v>1500</v>
      </c>
      <c r="I7" s="33">
        <f>IF(G7&gt;0,G7-H7,0)</f>
        <v>437.4545454545455</v>
      </c>
      <c r="J7" s="33">
        <f>D7-H7</f>
        <v>437.4545454545455</v>
      </c>
      <c r="K7" s="36">
        <f>IF(AND(F7&gt;0,H7&gt;0),60*F7/H7,"-")</f>
        <v>71.040000000000006</v>
      </c>
      <c r="L7" s="34">
        <f>IF(AND(N7&lt;&gt;"",N7&gt;0),MIN(1,N7/D7),0)</f>
        <v>0</v>
      </c>
      <c r="M7" s="33">
        <f>[1]Détail!$AC$10</f>
        <v>0</v>
      </c>
      <c r="N7" s="33">
        <f>[1]Détail!$AD$10</f>
        <v>0</v>
      </c>
      <c r="O7" s="33">
        <f>[1]Détail!$AE$10</f>
        <v>0</v>
      </c>
      <c r="P7" s="33">
        <f t="shared" ref="P7:P8" si="0">IF(N7&gt;=0,N7-O7,0)</f>
        <v>0</v>
      </c>
      <c r="Q7" s="36" t="str">
        <f>IF(AND(O7&gt;0),60*M7/O7,"-")</f>
        <v>-</v>
      </c>
    </row>
    <row r="8" spans="1:17" ht="15.75" thickBot="1" x14ac:dyDescent="0.3">
      <c r="A8" s="30" t="str">
        <f>[1]Détail!$AO$20</f>
        <v>RDC</v>
      </c>
      <c r="B8" s="31"/>
      <c r="C8" s="32">
        <f>[1]Détail!$O$20</f>
        <v>8880</v>
      </c>
      <c r="D8" s="33">
        <f>[1]Détail!$P$20</f>
        <v>9687.2727272727279</v>
      </c>
      <c r="E8" s="34">
        <f>IF(AND(G8&lt;&gt;"",G8&gt;0),MIN(1,G8/D8),0)</f>
        <v>1</v>
      </c>
      <c r="F8" s="35">
        <f>[1]Détail!$V$20</f>
        <v>8880</v>
      </c>
      <c r="G8" s="33">
        <f>[1]Détail!$W$20</f>
        <v>9687.2727272727279</v>
      </c>
      <c r="H8" s="33">
        <f>[1]Détail!$X$20</f>
        <v>8500</v>
      </c>
      <c r="I8" s="33">
        <f>IF(G8&gt;0,G8-H8,0)</f>
        <v>1187.2727272727279</v>
      </c>
      <c r="J8" s="33">
        <f>D8-H8</f>
        <v>1187.2727272727279</v>
      </c>
      <c r="K8" s="36">
        <f>IF(AND(F8&gt;0,H8&gt;0),60*F8/H8,"-")</f>
        <v>62.682352941176468</v>
      </c>
      <c r="L8" s="34">
        <f>IF(AND(N8&lt;&gt;"",N8&gt;0),MIN(1,N8/D8),0)</f>
        <v>0.5</v>
      </c>
      <c r="M8" s="33">
        <f>[1]Détail!$AC$20</f>
        <v>4440</v>
      </c>
      <c r="N8" s="33">
        <f>[1]Détail!$AD$20</f>
        <v>4843.636363636364</v>
      </c>
      <c r="O8" s="33">
        <f>[1]Détail!$AE$20</f>
        <v>4500</v>
      </c>
      <c r="P8" s="33">
        <f t="shared" si="0"/>
        <v>343.63636363636397</v>
      </c>
      <c r="Q8" s="36">
        <f>IF(AND(O8&gt;0),60*M8/O8,"-")</f>
        <v>59.2</v>
      </c>
    </row>
    <row r="9" spans="1:17" ht="15.75" thickTop="1" x14ac:dyDescent="0.25">
      <c r="A9" s="37" t="s">
        <v>14</v>
      </c>
      <c r="B9" s="37"/>
      <c r="C9" s="38">
        <f>SUBTOTAL(109,C$7:C$8)</f>
        <v>10656</v>
      </c>
      <c r="D9" s="39">
        <f>SUBTOTAL(109,D$7:D$8)</f>
        <v>11624.727272727274</v>
      </c>
      <c r="E9" s="40">
        <f>IF(AND(G9&lt;&gt;"",G9&gt;0),MIN(1,G9/D9),0)</f>
        <v>1</v>
      </c>
      <c r="F9" s="39">
        <f>SUBTOTAL(109,F$7:F$8)</f>
        <v>10656</v>
      </c>
      <c r="G9" s="39">
        <f>SUBTOTAL(109,G$7:G$8)</f>
        <v>11624.727272727274</v>
      </c>
      <c r="H9" s="39">
        <f>SUBTOTAL(109,H$7:H$8)</f>
        <v>10000</v>
      </c>
      <c r="I9" s="39">
        <f>IF(G9&gt;0,G9-H9,0)</f>
        <v>1624.7272727272739</v>
      </c>
      <c r="J9" s="39">
        <f>D9-H9</f>
        <v>1624.7272727272739</v>
      </c>
      <c r="K9" s="41">
        <f>IF(AND(F9&gt;0,H9&gt;0),60*F9/H9,"-")</f>
        <v>63.936</v>
      </c>
      <c r="L9" s="40">
        <f>IF(AND(N9&lt;&gt;"",N9&gt;0),MIN(1,N9/D9),0)</f>
        <v>0.41666666666666663</v>
      </c>
      <c r="M9" s="39">
        <f>SUBTOTAL(109,M$7:M$8)</f>
        <v>4440</v>
      </c>
      <c r="N9" s="39">
        <f>SUBTOTAL(109,N$7:N$8)</f>
        <v>4843.636363636364</v>
      </c>
      <c r="O9" s="39">
        <f>SUBTOTAL(109,O$7:O$8)</f>
        <v>4500</v>
      </c>
      <c r="P9" s="64">
        <f>IF(N9&gt;0,N9-O9,0)</f>
        <v>343.63636363636397</v>
      </c>
      <c r="Q9" s="65">
        <f>IF(AND(O9&gt;0),60*M9/O9,"-")</f>
        <v>59.2</v>
      </c>
    </row>
    <row r="10" spans="1:17" ht="15.75" thickBot="1" x14ac:dyDescent="0.3"/>
    <row r="11" spans="1:17" ht="15.75" thickBot="1" x14ac:dyDescent="0.3">
      <c r="A11" s="22" t="s">
        <v>15</v>
      </c>
      <c r="B11" s="23"/>
      <c r="C11" s="24"/>
      <c r="D11" s="25"/>
      <c r="E11" s="26"/>
      <c r="F11" s="27"/>
      <c r="G11" s="27"/>
      <c r="H11" s="27"/>
      <c r="I11" s="27"/>
      <c r="J11" s="27"/>
      <c r="K11" s="28"/>
      <c r="L11" s="26"/>
      <c r="M11" s="27"/>
      <c r="N11" s="27"/>
      <c r="O11" s="27"/>
      <c r="P11" s="27"/>
      <c r="Q11" s="29"/>
    </row>
    <row r="12" spans="1:17" ht="15.75" thickBot="1" x14ac:dyDescent="0.3">
      <c r="A12" s="30" t="str">
        <f>[1]Détail!$AO$27</f>
        <v>INSTALLATION DE CHANTIER</v>
      </c>
      <c r="B12" s="31"/>
      <c r="C12" s="32">
        <f>[1]Détail!$O$27</f>
        <v>962</v>
      </c>
      <c r="D12" s="33">
        <f>[1]Détail!$P$27</f>
        <v>1049.4545454545455</v>
      </c>
      <c r="E12" s="34">
        <f>IF(AND(G12&lt;&gt;"",G12&gt;0),MIN(1,G12/D12),0)</f>
        <v>0.5</v>
      </c>
      <c r="F12" s="35">
        <f>[1]Détail!$V$27</f>
        <v>481</v>
      </c>
      <c r="G12" s="33">
        <f>[1]Détail!$W$27</f>
        <v>524.72727272727275</v>
      </c>
      <c r="H12" s="33">
        <f>[1]Détail!$X$27</f>
        <v>250</v>
      </c>
      <c r="I12" s="33">
        <f>IF(G12&gt;0,G12-H12,0)</f>
        <v>274.72727272727275</v>
      </c>
      <c r="J12" s="33">
        <f>D12-H12</f>
        <v>799.4545454545455</v>
      </c>
      <c r="K12" s="36">
        <f>IF(AND(F12&gt;0,H12&gt;0),60*F12/H12,"-")</f>
        <v>115.44</v>
      </c>
      <c r="L12" s="34">
        <f>IF(AND(N12&lt;&gt;"",N12&gt;0),MIN(1,N12/D12),0)</f>
        <v>0.5</v>
      </c>
      <c r="M12" s="33">
        <f>[1]Détail!$AC$27</f>
        <v>481</v>
      </c>
      <c r="N12" s="33">
        <f>[1]Détail!$AD$27</f>
        <v>524.72727272727275</v>
      </c>
      <c r="O12" s="33">
        <f>[1]Détail!$AE$27</f>
        <v>250</v>
      </c>
      <c r="P12" s="33">
        <f t="shared" ref="P12" si="1">IF(N12&gt;=0,N12-O12,0)</f>
        <v>274.72727272727275</v>
      </c>
      <c r="Q12" s="36">
        <f>IF(AND(O12&gt;0),60*M12/O12,"-")</f>
        <v>115.44</v>
      </c>
    </row>
    <row r="13" spans="1:17" ht="15.75" thickTop="1" x14ac:dyDescent="0.25">
      <c r="A13" s="37" t="s">
        <v>16</v>
      </c>
      <c r="B13" s="37"/>
      <c r="C13" s="38">
        <f>SUBTOTAL(109,C$12:C$12)</f>
        <v>962</v>
      </c>
      <c r="D13" s="39">
        <f>SUBTOTAL(109,D$12:D$12)</f>
        <v>1049.4545454545455</v>
      </c>
      <c r="E13" s="40">
        <f>IF(AND(G13&lt;&gt;"",G13&gt;0),MIN(1,G13/D13),0)</f>
        <v>0.5</v>
      </c>
      <c r="F13" s="39">
        <f>SUBTOTAL(109,F$12:F$12)</f>
        <v>481</v>
      </c>
      <c r="G13" s="39">
        <f>SUBTOTAL(109,G$12:G$12)</f>
        <v>524.72727272727275</v>
      </c>
      <c r="H13" s="39">
        <f>SUBTOTAL(109,H$12:H$12)</f>
        <v>250</v>
      </c>
      <c r="I13" s="39">
        <f>IF(G13&gt;0,G13-H13,0)</f>
        <v>274.72727272727275</v>
      </c>
      <c r="J13" s="39">
        <f>D13-H13</f>
        <v>799.4545454545455</v>
      </c>
      <c r="K13" s="41">
        <f>IF(AND(F13&gt;0,H13&gt;0),60*F13/H13,"-")</f>
        <v>115.44</v>
      </c>
      <c r="L13" s="40">
        <f>IF(AND(N13&lt;&gt;"",N13&gt;0),MIN(1,N13/D13),0)</f>
        <v>0.5</v>
      </c>
      <c r="M13" s="39">
        <f>SUBTOTAL(109,M$12:M$12)</f>
        <v>481</v>
      </c>
      <c r="N13" s="39">
        <f>SUBTOTAL(109,N$12:N$12)</f>
        <v>524.72727272727275</v>
      </c>
      <c r="O13" s="39">
        <f>SUBTOTAL(109,O$12:O$12)</f>
        <v>250</v>
      </c>
      <c r="P13" s="60">
        <f>IF(N13&gt;0,N13-O13,0)</f>
        <v>274.72727272727275</v>
      </c>
      <c r="Q13" s="61">
        <f>IF(AND(O13&gt;0),60*M13/O13,"-")</f>
        <v>115.44</v>
      </c>
    </row>
    <row r="15" spans="1:17" ht="15.75" thickBot="1" x14ac:dyDescent="0.3">
      <c r="A15" s="42" t="s">
        <v>17</v>
      </c>
      <c r="B15" s="43"/>
      <c r="C15" s="44">
        <f>SUBTOTAL(109,C$5:C$14)</f>
        <v>11618</v>
      </c>
      <c r="D15" s="45">
        <f>SUBTOTAL(109,D$5:D$14)</f>
        <v>12674.18181818182</v>
      </c>
      <c r="E15" s="46">
        <f>IF(AND(G15&lt;&gt;"",G15&gt;0),MIN(1,G15/D15),0)</f>
        <v>0.95859872611464958</v>
      </c>
      <c r="F15" s="47">
        <f>SUBTOTAL(109,F$5:F$14)</f>
        <v>11137</v>
      </c>
      <c r="G15" s="45">
        <f>SUBTOTAL(109,G$5:G$14)</f>
        <v>12149.454545454546</v>
      </c>
      <c r="H15" s="45">
        <f>SUBTOTAL(109,H$5:H$14)</f>
        <v>10250</v>
      </c>
      <c r="I15" s="45">
        <f>IF(G15&gt;0,G15-H15,0)</f>
        <v>1899.454545454546</v>
      </c>
      <c r="J15" s="45">
        <f>D15-H15</f>
        <v>2424.1818181818198</v>
      </c>
      <c r="K15" s="48">
        <f>IF(AND(F15&gt;0,H15&gt;0),60*F15/H15,"-")</f>
        <v>65.192195121951215</v>
      </c>
      <c r="L15" s="49">
        <f>IF(AND(N15&lt;&gt;"",N15&gt;0),MIN(1,N15/D15),0)</f>
        <v>0.42356687898089174</v>
      </c>
      <c r="M15" s="45">
        <f>SUBTOTAL(109,M$5:M$14)</f>
        <v>4921</v>
      </c>
      <c r="N15" s="45">
        <f>SUBTOTAL(109,N$5:N$14)</f>
        <v>5368.3636363636369</v>
      </c>
      <c r="O15" s="45">
        <f>SUBTOTAL(109,O$5:O$14)</f>
        <v>4750</v>
      </c>
      <c r="P15" s="45">
        <f t="shared" ref="P15" si="2">IF(N15&gt;=0,N15-O15,0)</f>
        <v>618.36363636363694</v>
      </c>
      <c r="Q15" s="50">
        <f>IF(AND(O15&gt;0),60*M15/O15,"-")</f>
        <v>62.16</v>
      </c>
    </row>
    <row r="16" spans="1:17" ht="15.75" thickBot="1" x14ac:dyDescent="0.3"/>
    <row r="17" spans="1:17" ht="15.75" thickBot="1" x14ac:dyDescent="0.3">
      <c r="A17" s="51" t="s">
        <v>18</v>
      </c>
      <c r="B17" s="52"/>
      <c r="C17" s="53">
        <f>SUBTOTAL(109,C$4:C$15)</f>
        <v>11618</v>
      </c>
      <c r="D17" s="54">
        <f>SUBTOTAL(109,D$4:D$15)</f>
        <v>12674.18181818182</v>
      </c>
      <c r="E17" s="55">
        <f>IF(AND(G17&lt;&gt;"",G17&gt;0),MIN(1,G17/D17),0)</f>
        <v>0.95859872611464958</v>
      </c>
      <c r="F17" s="56">
        <f>SUBTOTAL(109,F$4:F$15)</f>
        <v>11137</v>
      </c>
      <c r="G17" s="54">
        <f>SUBTOTAL(109,G$4:G$15)</f>
        <v>12149.454545454546</v>
      </c>
      <c r="H17" s="54">
        <f>SUBTOTAL(109,H$4:H$15)</f>
        <v>10250</v>
      </c>
      <c r="I17" s="54">
        <f>IF(G17&gt;0,G17-H17,0)</f>
        <v>1899.454545454546</v>
      </c>
      <c r="J17" s="54">
        <f>D17-H17</f>
        <v>2424.1818181818198</v>
      </c>
      <c r="K17" s="57">
        <f>IF(AND(F17&gt;0,H17&gt;0),60*F17/H17,"-")</f>
        <v>65.192195121951215</v>
      </c>
      <c r="L17" s="58">
        <f>IF(AND(N17&lt;&gt;"",N17&gt;0),MIN(1,N17/D17),0)</f>
        <v>0.42356687898089174</v>
      </c>
      <c r="M17" s="54">
        <f>SUBTOTAL(109,M$4:M$15)</f>
        <v>4921</v>
      </c>
      <c r="N17" s="54">
        <f>SUBTOTAL(109,N$4:N$15)</f>
        <v>5368.3636363636369</v>
      </c>
      <c r="O17" s="54">
        <f>SUBTOTAL(109,O$4:O$15)</f>
        <v>4750</v>
      </c>
      <c r="P17" s="54">
        <f t="shared" ref="P17" si="3">IF(N17&gt;=0,N17-O17,0)</f>
        <v>618.36363636363694</v>
      </c>
      <c r="Q17" s="59">
        <f>IF(AND(O17&gt;0),60*M17/O17,"-")</f>
        <v>62.16</v>
      </c>
    </row>
    <row r="30" spans="1:17" x14ac:dyDescent="0.25">
      <c r="A30" s="63"/>
      <c r="B30" s="62">
        <v>274.72727272727275</v>
      </c>
      <c r="D30" t="s">
        <v>19</v>
      </c>
    </row>
    <row r="31" spans="1:17" x14ac:dyDescent="0.25">
      <c r="A31" s="63"/>
      <c r="B31" s="62">
        <v>115.44</v>
      </c>
    </row>
  </sheetData>
  <mergeCells count="11">
    <mergeCell ref="A9:B9"/>
    <mergeCell ref="A11:B11"/>
    <mergeCell ref="A13:B13"/>
    <mergeCell ref="A15:B15"/>
    <mergeCell ref="A17:B17"/>
    <mergeCell ref="A1:D1"/>
    <mergeCell ref="E1:K1"/>
    <mergeCell ref="L1:Q1"/>
    <mergeCell ref="A2:B2"/>
    <mergeCell ref="A4:B4"/>
    <mergeCell ref="A6:B6"/>
  </mergeCells>
  <conditionalFormatting sqref="C4:Q4">
    <cfRule type="cellIs" dxfId="15" priority="8" operator="equal">
      <formula>0</formula>
    </cfRule>
  </conditionalFormatting>
  <conditionalFormatting sqref="C7:Q7">
    <cfRule type="cellIs" dxfId="13" priority="7" operator="equal">
      <formula>0</formula>
    </cfRule>
  </conditionalFormatting>
  <conditionalFormatting sqref="C8:Q8">
    <cfRule type="cellIs" dxfId="11" priority="6" operator="equal">
      <formula>0</formula>
    </cfRule>
  </conditionalFormatting>
  <conditionalFormatting sqref="E9:Q9">
    <cfRule type="cellIs" dxfId="9" priority="5" operator="equal">
      <formula>0</formula>
    </cfRule>
  </conditionalFormatting>
  <conditionalFormatting sqref="C12:Q12">
    <cfRule type="cellIs" dxfId="7" priority="4" operator="equal">
      <formula>0</formula>
    </cfRule>
  </conditionalFormatting>
  <conditionalFormatting sqref="E13:Q13">
    <cfRule type="cellIs" dxfId="5" priority="3" operator="equal">
      <formula>0</formula>
    </cfRule>
  </conditionalFormatting>
  <conditionalFormatting sqref="C15:Q15">
    <cfRule type="cellIs" dxfId="3" priority="2" operator="equal">
      <formula>0</formula>
    </cfRule>
  </conditionalFormatting>
  <conditionalFormatting sqref="C17:Q17">
    <cfRule type="cellIs" dxfId="1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WEBER Marius</dc:creator>
  <cp:lastModifiedBy>WEBER Marius</cp:lastModifiedBy>
  <dcterms:created xsi:type="dcterms:W3CDTF">2019-06-03T12:22:45Z</dcterms:created>
  <dcterms:modified xsi:type="dcterms:W3CDTF">2019-06-03T12:34:38Z</dcterms:modified>
</cp:coreProperties>
</file>