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crgroup-my.sharepoint.com/personal/lucie_minel_tcr-group_com/Documents/Bureau/"/>
    </mc:Choice>
  </mc:AlternateContent>
  <xr:revisionPtr revIDLastSave="1076" documentId="8_{9EAD8F90-F18C-43D3-B484-1AA7B782D87E}" xr6:coauthVersionLast="47" xr6:coauthVersionMax="47" xr10:uidLastSave="{CCC7E30A-AFB1-4030-8A13-DD36E2D5F75D}"/>
  <bookViews>
    <workbookView xWindow="-28920" yWindow="-120" windowWidth="29040" windowHeight="15720" activeTab="2" xr2:uid="{65F7968D-761B-4F63-BF8B-36C83B53D928}"/>
  </bookViews>
  <sheets>
    <sheet name="STOCK CONSOMMABLES" sheetId="1" r:id="rId1"/>
    <sheet name="Feuil2" sheetId="2" state="hidden" r:id="rId2"/>
    <sheet name="Feuil3" sheetId="3" r:id="rId3"/>
  </sheets>
  <definedNames>
    <definedName name="_xlnm._FilterDatabase" localSheetId="0" hidden="1">'STOCK CONSOMMABLES'!$A$1:$P$333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/>
  <c r="P86" i="1" l="1"/>
  <c r="P82" i="1"/>
  <c r="M82" i="1"/>
  <c r="P81" i="1"/>
  <c r="M81" i="1"/>
  <c r="P80" i="1"/>
  <c r="M80" i="1"/>
  <c r="P77" i="1"/>
  <c r="P76" i="1"/>
  <c r="P75" i="1"/>
  <c r="P74" i="1"/>
  <c r="P73" i="1"/>
  <c r="P36" i="1"/>
  <c r="P37" i="1"/>
  <c r="P41" i="1"/>
  <c r="P40" i="1"/>
  <c r="P45" i="1"/>
  <c r="P34" i="1"/>
  <c r="P72" i="1"/>
  <c r="M72" i="1"/>
  <c r="P71" i="1"/>
  <c r="M71" i="1"/>
  <c r="P70" i="1"/>
  <c r="M70" i="1"/>
  <c r="P69" i="1"/>
  <c r="M69" i="1"/>
  <c r="P68" i="1"/>
  <c r="M68" i="1"/>
  <c r="P67" i="1"/>
  <c r="M67" i="1"/>
  <c r="P66" i="1"/>
  <c r="M66" i="1"/>
  <c r="P65" i="1"/>
  <c r="M65" i="1"/>
  <c r="P64" i="1"/>
  <c r="M64" i="1"/>
  <c r="P63" i="1"/>
  <c r="M63" i="1"/>
  <c r="P62" i="1"/>
  <c r="P61" i="1"/>
  <c r="P60" i="1"/>
  <c r="M60" i="1"/>
  <c r="P59" i="1"/>
  <c r="M59" i="1"/>
  <c r="P58" i="1"/>
  <c r="M58" i="1"/>
  <c r="P57" i="1"/>
  <c r="M57" i="1"/>
  <c r="P56" i="1"/>
  <c r="P55" i="1"/>
  <c r="M55" i="1"/>
  <c r="P54" i="1"/>
  <c r="M54" i="1"/>
  <c r="P52" i="1"/>
  <c r="M52" i="1"/>
  <c r="M50" i="1"/>
  <c r="M49" i="1"/>
  <c r="P49" i="1"/>
  <c r="M51" i="1"/>
  <c r="P9" i="1"/>
  <c r="P10" i="1"/>
  <c r="P11" i="1"/>
  <c r="P12" i="1"/>
  <c r="P13" i="1"/>
  <c r="P14" i="1"/>
  <c r="P15" i="1"/>
  <c r="P16" i="1"/>
  <c r="P17" i="1"/>
  <c r="P18" i="1"/>
  <c r="P19" i="1"/>
  <c r="P20" i="1"/>
  <c r="P48" i="1"/>
  <c r="M48" i="1"/>
  <c r="P47" i="1"/>
  <c r="M47" i="1"/>
  <c r="P27" i="1"/>
  <c r="E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Minel, Lucie</author>
  </authors>
  <commentList>
    <comment ref="F2" authorId="0" shapeId="0" xr:uid="{24B013E2-3258-4D28-8A83-FE7A160DE268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UNITE</t>
        </r>
      </text>
    </comment>
    <comment ref="G2" authorId="0" shapeId="0" xr:uid="{4A76FD3C-2CE2-43A7-B117-73F0281DF4DB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LITRE</t>
        </r>
      </text>
    </comment>
    <comment ref="H2" authorId="0" shapeId="0" xr:uid="{A2BE0E18-BACE-4E93-8A8F-483AA55EAB82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MILLILITRE</t>
        </r>
      </text>
    </comment>
    <comment ref="I2" authorId="0" shapeId="0" xr:uid="{30AA4072-5BAE-4AA4-B265-1070A6FBFBE1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METRE</t>
        </r>
      </text>
    </comment>
    <comment ref="J2" authorId="0" shapeId="0" xr:uid="{1FC2C4DA-DD82-4D0A-956C-F722916EE1B0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KILOGRAMME
</t>
        </r>
      </text>
    </comment>
    <comment ref="K2" authorId="0" shapeId="0" xr:uid="{1D282AE1-1617-4B42-B8DA-23414CA91C34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GRAMME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<sst xmlns="http://schemas.openxmlformats.org/spreadsheetml/2006/main" count="720" uniqueCount="560">
  <si>
    <t>Carrosserie</t>
  </si>
  <si>
    <t>MASQUE PEINTURE 4279+</t>
  </si>
  <si>
    <t>MASQUE MOLDEX FFP3</t>
  </si>
  <si>
    <t>Mécanique</t>
  </si>
  <si>
    <t xml:space="preserve">SI5910 </t>
  </si>
  <si>
    <t>PATE A JOINT NOIR</t>
  </si>
  <si>
    <t>GRAISSE CUIVRE - TUBE 150G</t>
  </si>
  <si>
    <t>A100109</t>
  </si>
  <si>
    <t>DEGRIPPANT WD40 500ML</t>
  </si>
  <si>
    <t>A100107</t>
  </si>
  <si>
    <t>ITEM</t>
  </si>
  <si>
    <t>DESIGNATION</t>
  </si>
  <si>
    <t>REF FR</t>
  </si>
  <si>
    <t>L</t>
  </si>
  <si>
    <t>KG</t>
  </si>
  <si>
    <t>QUANTITE</t>
  </si>
  <si>
    <t>TYPE INTERVENTION</t>
  </si>
  <si>
    <t>Peinture</t>
  </si>
  <si>
    <t>NOM FOURNISSEUR</t>
  </si>
  <si>
    <t>RG France</t>
  </si>
  <si>
    <t>STOCK</t>
  </si>
  <si>
    <t xml:space="preserve">DATE </t>
  </si>
  <si>
    <t>NOM DU DEMANDEUR</t>
  </si>
  <si>
    <t>WO DE TRAVAIL</t>
  </si>
  <si>
    <t>I100001</t>
  </si>
  <si>
    <t>I100002</t>
  </si>
  <si>
    <t>I100003</t>
  </si>
  <si>
    <t>I100004</t>
  </si>
  <si>
    <t>I100005</t>
  </si>
  <si>
    <t>I100006</t>
  </si>
  <si>
    <t>I100007</t>
  </si>
  <si>
    <t>I100008</t>
  </si>
  <si>
    <t>I100009</t>
  </si>
  <si>
    <t>I100010</t>
  </si>
  <si>
    <t>I100011</t>
  </si>
  <si>
    <t>I100012</t>
  </si>
  <si>
    <t>I100013</t>
  </si>
  <si>
    <t>I100014</t>
  </si>
  <si>
    <t>I100015</t>
  </si>
  <si>
    <t>I100016</t>
  </si>
  <si>
    <t>I100017</t>
  </si>
  <si>
    <t>I100018</t>
  </si>
  <si>
    <t>I100019</t>
  </si>
  <si>
    <t>I100020</t>
  </si>
  <si>
    <t>I100021</t>
  </si>
  <si>
    <t>I100022</t>
  </si>
  <si>
    <t>I100023</t>
  </si>
  <si>
    <t>I100024</t>
  </si>
  <si>
    <t>I100025</t>
  </si>
  <si>
    <t>I100026</t>
  </si>
  <si>
    <t>I100027</t>
  </si>
  <si>
    <t>I100028</t>
  </si>
  <si>
    <t>I100029</t>
  </si>
  <si>
    <t>I100030</t>
  </si>
  <si>
    <t>I100031</t>
  </si>
  <si>
    <t>I100032</t>
  </si>
  <si>
    <t>I100033</t>
  </si>
  <si>
    <t>I100034</t>
  </si>
  <si>
    <t>I100035</t>
  </si>
  <si>
    <t>I100036</t>
  </si>
  <si>
    <t>I100037</t>
  </si>
  <si>
    <t>I100040</t>
  </si>
  <si>
    <t>I100041</t>
  </si>
  <si>
    <t>I100042</t>
  </si>
  <si>
    <t>I100043</t>
  </si>
  <si>
    <t>I100044</t>
  </si>
  <si>
    <t>I100045</t>
  </si>
  <si>
    <t>I100046</t>
  </si>
  <si>
    <t>I100047</t>
  </si>
  <si>
    <t>I100048</t>
  </si>
  <si>
    <t>I100049</t>
  </si>
  <si>
    <t>I100050</t>
  </si>
  <si>
    <t>I100051</t>
  </si>
  <si>
    <t>I100052</t>
  </si>
  <si>
    <t>I100053</t>
  </si>
  <si>
    <t>I100054</t>
  </si>
  <si>
    <t>I100055</t>
  </si>
  <si>
    <t>I100056</t>
  </si>
  <si>
    <t>I100057</t>
  </si>
  <si>
    <t>I100058</t>
  </si>
  <si>
    <t>I100059</t>
  </si>
  <si>
    <t>I100060</t>
  </si>
  <si>
    <t>I100061</t>
  </si>
  <si>
    <t>I100062</t>
  </si>
  <si>
    <t>I100063</t>
  </si>
  <si>
    <t>I100064</t>
  </si>
  <si>
    <t>I100065</t>
  </si>
  <si>
    <t>I100066</t>
  </si>
  <si>
    <t>I100067</t>
  </si>
  <si>
    <t>I100068</t>
  </si>
  <si>
    <t>I100069</t>
  </si>
  <si>
    <t>I100070</t>
  </si>
  <si>
    <t>I100071</t>
  </si>
  <si>
    <t>I100072</t>
  </si>
  <si>
    <t>I100073</t>
  </si>
  <si>
    <t>I100074</t>
  </si>
  <si>
    <t>I100081</t>
  </si>
  <si>
    <t>I100083</t>
  </si>
  <si>
    <t>I100090</t>
  </si>
  <si>
    <t>I100091</t>
  </si>
  <si>
    <t>I100092</t>
  </si>
  <si>
    <t>I100093</t>
  </si>
  <si>
    <t>I100094</t>
  </si>
  <si>
    <t>I100095</t>
  </si>
  <si>
    <t>I100096</t>
  </si>
  <si>
    <t>I100097</t>
  </si>
  <si>
    <t>I100098</t>
  </si>
  <si>
    <t>I100099</t>
  </si>
  <si>
    <t>I100100</t>
  </si>
  <si>
    <t>I100101</t>
  </si>
  <si>
    <t>I100102</t>
  </si>
  <si>
    <t>I100103</t>
  </si>
  <si>
    <t>I100104</t>
  </si>
  <si>
    <t>I100105</t>
  </si>
  <si>
    <t>I100106</t>
  </si>
  <si>
    <t>I100107</t>
  </si>
  <si>
    <t>I100108</t>
  </si>
  <si>
    <t>I100109</t>
  </si>
  <si>
    <t>I100110</t>
  </si>
  <si>
    <t>I100111</t>
  </si>
  <si>
    <t>I100112</t>
  </si>
  <si>
    <t>I100113</t>
  </si>
  <si>
    <t>I100114</t>
  </si>
  <si>
    <t>I100115</t>
  </si>
  <si>
    <t>I100116</t>
  </si>
  <si>
    <t>I100117</t>
  </si>
  <si>
    <t>I100118</t>
  </si>
  <si>
    <t>I100119</t>
  </si>
  <si>
    <t>I100120</t>
  </si>
  <si>
    <t>I100121</t>
  </si>
  <si>
    <t>I100122</t>
  </si>
  <si>
    <t>I100123</t>
  </si>
  <si>
    <t>I100124</t>
  </si>
  <si>
    <t>I100125</t>
  </si>
  <si>
    <t>I100126</t>
  </si>
  <si>
    <t>I100127</t>
  </si>
  <si>
    <t>I100128</t>
  </si>
  <si>
    <t>I100129</t>
  </si>
  <si>
    <t>I100130</t>
  </si>
  <si>
    <t>I100131</t>
  </si>
  <si>
    <t>I100132</t>
  </si>
  <si>
    <t>I100133</t>
  </si>
  <si>
    <t>I100134</t>
  </si>
  <si>
    <t>I100135</t>
  </si>
  <si>
    <t>I100136</t>
  </si>
  <si>
    <t>I100137</t>
  </si>
  <si>
    <t>I100138</t>
  </si>
  <si>
    <t>I100139</t>
  </si>
  <si>
    <t>I100140</t>
  </si>
  <si>
    <t>I100141</t>
  </si>
  <si>
    <t>I100142</t>
  </si>
  <si>
    <t>I100143</t>
  </si>
  <si>
    <t>I100144</t>
  </si>
  <si>
    <t>I100145</t>
  </si>
  <si>
    <t>I100146</t>
  </si>
  <si>
    <t>I100147</t>
  </si>
  <si>
    <t>I100148</t>
  </si>
  <si>
    <t>I100149</t>
  </si>
  <si>
    <t>I100150</t>
  </si>
  <si>
    <t>I100151</t>
  </si>
  <si>
    <t>I100152</t>
  </si>
  <si>
    <t>I100153</t>
  </si>
  <si>
    <t>I100154</t>
  </si>
  <si>
    <t>I100155</t>
  </si>
  <si>
    <t>I100156</t>
  </si>
  <si>
    <t>I100157</t>
  </si>
  <si>
    <t>I100158</t>
  </si>
  <si>
    <t>I100159</t>
  </si>
  <si>
    <t>I100160</t>
  </si>
  <si>
    <t>I100161</t>
  </si>
  <si>
    <t>I100162</t>
  </si>
  <si>
    <t>I100163</t>
  </si>
  <si>
    <t>I100164</t>
  </si>
  <si>
    <t>I100165</t>
  </si>
  <si>
    <t>I100166</t>
  </si>
  <si>
    <t>I100167</t>
  </si>
  <si>
    <t>I100168</t>
  </si>
  <si>
    <t>I100169</t>
  </si>
  <si>
    <t>I100170</t>
  </si>
  <si>
    <t>I100171</t>
  </si>
  <si>
    <t>I100172</t>
  </si>
  <si>
    <t>I100173</t>
  </si>
  <si>
    <t>I100174</t>
  </si>
  <si>
    <t>I100175</t>
  </si>
  <si>
    <t>I100176</t>
  </si>
  <si>
    <t>I100177</t>
  </si>
  <si>
    <t>I100178</t>
  </si>
  <si>
    <t>I100179</t>
  </si>
  <si>
    <t>I100180</t>
  </si>
  <si>
    <t>I100181</t>
  </si>
  <si>
    <t>I100182</t>
  </si>
  <si>
    <t>I100183</t>
  </si>
  <si>
    <t>I100184</t>
  </si>
  <si>
    <t>I100185</t>
  </si>
  <si>
    <t>I100186</t>
  </si>
  <si>
    <t>I100187</t>
  </si>
  <si>
    <t>I100188</t>
  </si>
  <si>
    <t>I100189</t>
  </si>
  <si>
    <t>I100190</t>
  </si>
  <si>
    <t>I100191</t>
  </si>
  <si>
    <t>I100192</t>
  </si>
  <si>
    <t>I100193</t>
  </si>
  <si>
    <t>I100194</t>
  </si>
  <si>
    <t>I100195</t>
  </si>
  <si>
    <t>I100196</t>
  </si>
  <si>
    <t>I100197</t>
  </si>
  <si>
    <t>I100198</t>
  </si>
  <si>
    <t>I100199</t>
  </si>
  <si>
    <t>I100200</t>
  </si>
  <si>
    <t>I100201</t>
  </si>
  <si>
    <t>I100202</t>
  </si>
  <si>
    <t>I100203</t>
  </si>
  <si>
    <t>I100204</t>
  </si>
  <si>
    <t>I100205</t>
  </si>
  <si>
    <t>I100206</t>
  </si>
  <si>
    <t>I100207</t>
  </si>
  <si>
    <t>I100208</t>
  </si>
  <si>
    <t>I100209</t>
  </si>
  <si>
    <t>I100210</t>
  </si>
  <si>
    <t>I100211</t>
  </si>
  <si>
    <t>I100212</t>
  </si>
  <si>
    <t>I100213</t>
  </si>
  <si>
    <t>I100214</t>
  </si>
  <si>
    <t>I100215</t>
  </si>
  <si>
    <t>I100216</t>
  </si>
  <si>
    <t>I100217</t>
  </si>
  <si>
    <t>I100218</t>
  </si>
  <si>
    <t>I100219</t>
  </si>
  <si>
    <t>I100220</t>
  </si>
  <si>
    <t>I100221</t>
  </si>
  <si>
    <t>I100222</t>
  </si>
  <si>
    <t>I100223</t>
  </si>
  <si>
    <t>I100224</t>
  </si>
  <si>
    <t>I100225</t>
  </si>
  <si>
    <t>I100226</t>
  </si>
  <si>
    <t>I100227</t>
  </si>
  <si>
    <t>I100228</t>
  </si>
  <si>
    <t>I100229</t>
  </si>
  <si>
    <t>I100230</t>
  </si>
  <si>
    <t>I100231</t>
  </si>
  <si>
    <t>I100232</t>
  </si>
  <si>
    <t>I100233</t>
  </si>
  <si>
    <t>I100234</t>
  </si>
  <si>
    <t>I100235</t>
  </si>
  <si>
    <t>I100236</t>
  </si>
  <si>
    <t>I100237</t>
  </si>
  <si>
    <t>I100238</t>
  </si>
  <si>
    <t>I100239</t>
  </si>
  <si>
    <t>I100240</t>
  </si>
  <si>
    <t>I100241</t>
  </si>
  <si>
    <t>I100242</t>
  </si>
  <si>
    <t>I100243</t>
  </si>
  <si>
    <t>I100244</t>
  </si>
  <si>
    <t>I100245</t>
  </si>
  <si>
    <t>I100246</t>
  </si>
  <si>
    <t>I100247</t>
  </si>
  <si>
    <t>I100248</t>
  </si>
  <si>
    <t>I100249</t>
  </si>
  <si>
    <t>I100250</t>
  </si>
  <si>
    <t>I100251</t>
  </si>
  <si>
    <t>I100252</t>
  </si>
  <si>
    <t>I100253</t>
  </si>
  <si>
    <t>I100254</t>
  </si>
  <si>
    <t>I100255</t>
  </si>
  <si>
    <t>I100256</t>
  </si>
  <si>
    <t>I100257</t>
  </si>
  <si>
    <t>I100258</t>
  </si>
  <si>
    <t>I100259</t>
  </si>
  <si>
    <t>I100260</t>
  </si>
  <si>
    <t>I100261</t>
  </si>
  <si>
    <t>I100262</t>
  </si>
  <si>
    <t>I100263</t>
  </si>
  <si>
    <t>I100264</t>
  </si>
  <si>
    <t>I100265</t>
  </si>
  <si>
    <t>I100266</t>
  </si>
  <si>
    <t>I100267</t>
  </si>
  <si>
    <t>I100268</t>
  </si>
  <si>
    <t>I100269</t>
  </si>
  <si>
    <t>I100270</t>
  </si>
  <si>
    <t>I100271</t>
  </si>
  <si>
    <t>I100272</t>
  </si>
  <si>
    <t>I100273</t>
  </si>
  <si>
    <t>I100274</t>
  </si>
  <si>
    <t>I100275</t>
  </si>
  <si>
    <t>I100276</t>
  </si>
  <si>
    <t>I100277</t>
  </si>
  <si>
    <t>I100278</t>
  </si>
  <si>
    <t>I100279</t>
  </si>
  <si>
    <t>I100280</t>
  </si>
  <si>
    <t>I100281</t>
  </si>
  <si>
    <t>I100282</t>
  </si>
  <si>
    <t>I100283</t>
  </si>
  <si>
    <t>I100284</t>
  </si>
  <si>
    <t>I100285</t>
  </si>
  <si>
    <t>I100286</t>
  </si>
  <si>
    <t>I100287</t>
  </si>
  <si>
    <t>I100288</t>
  </si>
  <si>
    <t>I100289</t>
  </si>
  <si>
    <t>I100290</t>
  </si>
  <si>
    <t>I100291</t>
  </si>
  <si>
    <t>I100292</t>
  </si>
  <si>
    <t>I100293</t>
  </si>
  <si>
    <t>I100294</t>
  </si>
  <si>
    <t>I100295</t>
  </si>
  <si>
    <t>I100296</t>
  </si>
  <si>
    <t>I100297</t>
  </si>
  <si>
    <t>I100298</t>
  </si>
  <si>
    <t>I100299</t>
  </si>
  <si>
    <t>I100300</t>
  </si>
  <si>
    <t>I100301</t>
  </si>
  <si>
    <t>I100302</t>
  </si>
  <si>
    <t>I100303</t>
  </si>
  <si>
    <t>I100304</t>
  </si>
  <si>
    <t>I100305</t>
  </si>
  <si>
    <t>I100306</t>
  </si>
  <si>
    <t>I100307</t>
  </si>
  <si>
    <t>I100308</t>
  </si>
  <si>
    <t>I100309</t>
  </si>
  <si>
    <t>I100310</t>
  </si>
  <si>
    <t>I100311</t>
  </si>
  <si>
    <t>I100312</t>
  </si>
  <si>
    <t>I100313</t>
  </si>
  <si>
    <t>I100314</t>
  </si>
  <si>
    <t>I100315</t>
  </si>
  <si>
    <t>I100316</t>
  </si>
  <si>
    <t>I100317</t>
  </si>
  <si>
    <t>I100318</t>
  </si>
  <si>
    <t>I100319</t>
  </si>
  <si>
    <t>I100320</t>
  </si>
  <si>
    <t>I100321</t>
  </si>
  <si>
    <t>I100322</t>
  </si>
  <si>
    <t>I100323</t>
  </si>
  <si>
    <t>I100324</t>
  </si>
  <si>
    <t>I100325</t>
  </si>
  <si>
    <t>I100326</t>
  </si>
  <si>
    <t>I100327</t>
  </si>
  <si>
    <t>I100328</t>
  </si>
  <si>
    <t>I100329</t>
  </si>
  <si>
    <t>GRAISSE MULTISERVICE C2 HAFA LITHIUM</t>
  </si>
  <si>
    <t>H853434</t>
  </si>
  <si>
    <t>BERNER</t>
  </si>
  <si>
    <t>GRAISSEUR M DROIT H1 - 6 X 100</t>
  </si>
  <si>
    <t>GRAISSEUR M DROIT H1 - 8 X 100</t>
  </si>
  <si>
    <t>GRAISSEUR M DROIT H1 - 8 X 125</t>
  </si>
  <si>
    <t>GRAISSEUR M DROIT H1 - 10 X 100</t>
  </si>
  <si>
    <t>GRAISSEUR M 45 H2 - 6 X 100</t>
  </si>
  <si>
    <t>GRAISSEUR M 45 H2 - 8 X 100</t>
  </si>
  <si>
    <t>GRAISSEUR M 45 H2 - 8 X 125</t>
  </si>
  <si>
    <t>GRAISSEUR M 45 H2 - 10 X 100</t>
  </si>
  <si>
    <t>GRAISSEUR M90 H3 - 6 X 100</t>
  </si>
  <si>
    <t>GRAISSEUR M90 H3 - 8 X 100</t>
  </si>
  <si>
    <t>GRAISSEUR M90 H3 - 8 X 125</t>
  </si>
  <si>
    <t>GRAISSEUR M90 H3 - 10 X 100</t>
  </si>
  <si>
    <t>MASTIC ACRYLIQUE C151/6 AYRTON</t>
  </si>
  <si>
    <t>EN15651-1</t>
  </si>
  <si>
    <t>ML</t>
  </si>
  <si>
    <t>G</t>
  </si>
  <si>
    <t>U</t>
  </si>
  <si>
    <t>M</t>
  </si>
  <si>
    <t>BOUCHON OREILLE UVEX X-FIT</t>
  </si>
  <si>
    <t>2112-004</t>
  </si>
  <si>
    <t>LUNETTE UVEX ULTRASONIC</t>
  </si>
  <si>
    <t xml:space="preserve">CASQUE OPTIME I H510 A PELTOR </t>
  </si>
  <si>
    <t>QUANTITE VENDU PAR ARTICLE</t>
  </si>
  <si>
    <t>NETTOYAGE DES MAINS UET OUTILS SANS EAU</t>
  </si>
  <si>
    <r>
      <t>GANT MERCATOR PRO  PROTECTIVE GLOVES  -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L</t>
    </r>
  </si>
  <si>
    <r>
      <t>GANT MERCATOR PRO  PROTECTIVE GLOVES  -</t>
    </r>
    <r>
      <rPr>
        <b/>
        <sz val="11"/>
        <color rgb="FFFF0000"/>
        <rFont val="Calibri"/>
        <family val="2"/>
        <scheme val="minor"/>
      </rPr>
      <t xml:space="preserve"> XL</t>
    </r>
  </si>
  <si>
    <t>VALEUR STOCK</t>
  </si>
  <si>
    <t>706.862.2302</t>
  </si>
  <si>
    <t>02-29-09-22-P</t>
  </si>
  <si>
    <r>
      <t xml:space="preserve">GANT ERGOS GO GRIP </t>
    </r>
    <r>
      <rPr>
        <b/>
        <sz val="11"/>
        <color rgb="FFFF0000"/>
        <rFont val="Calibri"/>
        <family val="2"/>
        <scheme val="minor"/>
      </rPr>
      <t>TAILLE 10</t>
    </r>
  </si>
  <si>
    <r>
      <t xml:space="preserve">GANT UVEX THERMO HD UNILITE </t>
    </r>
    <r>
      <rPr>
        <b/>
        <sz val="11"/>
        <color rgb="FFFF0000"/>
        <rFont val="Calibri"/>
        <family val="2"/>
        <scheme val="minor"/>
      </rPr>
      <t>TAILLE 10</t>
    </r>
  </si>
  <si>
    <r>
      <t xml:space="preserve">COMBINAISON JETABLE BLANCHE PROSUR </t>
    </r>
    <r>
      <rPr>
        <b/>
        <sz val="11"/>
        <color rgb="FFFF0000"/>
        <rFont val="Calibri"/>
        <family val="2"/>
        <scheme val="minor"/>
      </rPr>
      <t>TAILLE XL</t>
    </r>
  </si>
  <si>
    <t>SINGER FRERES</t>
  </si>
  <si>
    <t>BOMBE DE PEINTRUE MATT BLACK MOTIP ACRYL</t>
  </si>
  <si>
    <t>ARTOIS FLEXIBLES</t>
  </si>
  <si>
    <t>FIX ALL CRYSTAL SOUDAL TRANSPARENT</t>
  </si>
  <si>
    <t xml:space="preserve">MASTIC U-POL EXPERT MULTI </t>
  </si>
  <si>
    <t>MASTIC U-POL FINE METALLIC POLYESTER MULTIFONCTION</t>
  </si>
  <si>
    <t>PINCEAU PEINTURE N°2 SAVY PROFESSIONNEL</t>
  </si>
  <si>
    <t xml:space="preserve">NETTOYANT FREINS BARDHAL </t>
  </si>
  <si>
    <t>4455 R23</t>
  </si>
  <si>
    <t>LIQUIDE DE FREIN DOT 4</t>
  </si>
  <si>
    <t>KRAF805.002.006</t>
  </si>
  <si>
    <t>COMPTOIR ACCESSOIRES AUTO</t>
  </si>
  <si>
    <t>RE</t>
  </si>
  <si>
    <t>KRAF805.002.007</t>
  </si>
  <si>
    <t>CARROLL KRAFT 900 X 400 - PAPIER DE CAMOUFLAGE</t>
  </si>
  <si>
    <t>NDPRPPVE-40G-L0900X400</t>
  </si>
  <si>
    <t>SCOTCH JAUNE GROS ROULEAU 48MM X 50</t>
  </si>
  <si>
    <t>CENTECRM50</t>
  </si>
  <si>
    <t>SCOTCH JAUNE PETIT ROULEAU 18MM X 50</t>
  </si>
  <si>
    <t>CENTECRM19</t>
  </si>
  <si>
    <t>DILUANT NETTOYANT - DEGRAISSANT MECANIQUE</t>
  </si>
  <si>
    <t>DIFRDIL30</t>
  </si>
  <si>
    <t>Prix achat UNITAIRE (avec remise)</t>
  </si>
  <si>
    <t>UPOLGRA/NB1</t>
  </si>
  <si>
    <t>UPOLUPOLD/2</t>
  </si>
  <si>
    <t>UPOL17-4682</t>
  </si>
  <si>
    <r>
      <t xml:space="preserve">GANT NITRILLE 6110PF SHOWA CHEM REST - </t>
    </r>
    <r>
      <rPr>
        <b/>
        <sz val="11"/>
        <color rgb="FFFF0000"/>
        <rFont val="Calibri"/>
        <family val="2"/>
        <scheme val="minor"/>
      </rPr>
      <t>XL</t>
    </r>
  </si>
  <si>
    <t>ANTI GRAVILLON PRESTO GRAVI TEX PLUS UPOL BLANC</t>
  </si>
  <si>
    <t>ANTI GRAVILLON PRESTO GRAVI TEX PLUS UPOL NOIR</t>
  </si>
  <si>
    <t>UPOLGRA/BW1</t>
  </si>
  <si>
    <t>A100101</t>
  </si>
  <si>
    <t>A100105</t>
  </si>
  <si>
    <t>VIS TH 931 10.9 12X50</t>
  </si>
  <si>
    <t>98647-50</t>
  </si>
  <si>
    <t>VIS TH DIN 931 8.8 M 8X 50 ZI</t>
  </si>
  <si>
    <t>98060-100</t>
  </si>
  <si>
    <t>VIS TH DIN 931 8.8 M 12X 50 ZI</t>
  </si>
  <si>
    <t>98272-50</t>
  </si>
  <si>
    <t>VIS TH DIN 931 8,8 M 16X 55 ZI</t>
  </si>
  <si>
    <t>98353-50</t>
  </si>
  <si>
    <t>VIS TH 931 10.9 8 X 50</t>
  </si>
  <si>
    <t>98450-100</t>
  </si>
  <si>
    <t>VIS TH 931 10.9 BRUTE 16X50</t>
  </si>
  <si>
    <t>46639-25</t>
  </si>
  <si>
    <t>VIS TH DIN 933 8,8 M 8X 50ZI</t>
  </si>
  <si>
    <t>97535-100</t>
  </si>
  <si>
    <t>VIS TH DIN 933 8,8 M 12X 50</t>
  </si>
  <si>
    <t>97799-50</t>
  </si>
  <si>
    <t>VIS TH DIN 933 8.8 M 16X 60 ZI</t>
  </si>
  <si>
    <t>404632-50</t>
  </si>
  <si>
    <t>VIS TCHC 912 12.9 8X50</t>
  </si>
  <si>
    <t>51321-50</t>
  </si>
  <si>
    <t>534579-25</t>
  </si>
  <si>
    <t>VIS TCHC 912 12.9 12X50</t>
  </si>
  <si>
    <t>534820-25</t>
  </si>
  <si>
    <t>VIS TCHC 912 12.9 16X50</t>
  </si>
  <si>
    <t>FHC 8.8 ISO 10642 M8X50 ZI</t>
  </si>
  <si>
    <t>102172-50</t>
  </si>
  <si>
    <t>FHC 8.8 ISO 10642 M12X50ZI</t>
  </si>
  <si>
    <t xml:space="preserve">102318-50 </t>
  </si>
  <si>
    <t>V TOLE 7504-K TH ZI BL 4,2X38</t>
  </si>
  <si>
    <t>31342-250</t>
  </si>
  <si>
    <t>V TOLE 7504-K TH ZI BL 6,3X25</t>
  </si>
  <si>
    <t>511064-250</t>
  </si>
  <si>
    <t>ECROU 934 CL.8 ZI 8X125</t>
  </si>
  <si>
    <t>4375-500</t>
  </si>
  <si>
    <t>ECROU DIN 934-8 M 16 ZI</t>
  </si>
  <si>
    <t>4413-100</t>
  </si>
  <si>
    <t>ECROU 985 CL.8 ZI 8X125</t>
  </si>
  <si>
    <t>6467-500</t>
  </si>
  <si>
    <t>E. NYL STOP DIN 985-8 M 12 ZI</t>
  </si>
  <si>
    <t>6483-100</t>
  </si>
  <si>
    <t>E. NYL STOP DIN 985 CL8 M16 ZI</t>
  </si>
  <si>
    <t>6505-50</t>
  </si>
  <si>
    <t>RONDELLE 125 B ZI 8</t>
  </si>
  <si>
    <t>RONDELLE PLATE DIN 125B M 12 ZI</t>
  </si>
  <si>
    <t>7480-100</t>
  </si>
  <si>
    <t>RONDELLE PLATE DIN 125B M 16 ZI</t>
  </si>
  <si>
    <t>7501-100</t>
  </si>
  <si>
    <t>DAL PLAT NYLON 125X22 P80 ZIRC</t>
  </si>
  <si>
    <t>45062-10</t>
  </si>
  <si>
    <t>DAL PLAT NYLON 125X22 P60 ZIRC</t>
  </si>
  <si>
    <t>45060-10</t>
  </si>
  <si>
    <t>DAL PLAT NYLON 125X22 P40 ZIRC</t>
  </si>
  <si>
    <t>45059-10</t>
  </si>
  <si>
    <t>DEGRAISSANT FONTAINE BIO 20L</t>
  </si>
  <si>
    <t>BOBINE FIL ACIER 0.8MIG 200 5KG</t>
  </si>
  <si>
    <t>LOTUS ELECTRODE RUTILE 2.5 X350</t>
  </si>
  <si>
    <t>LOTUS ELECTRODE RUTILE 3,2 X350</t>
  </si>
  <si>
    <t>LOTUS ELECTRIDE RUTILE 4X350</t>
  </si>
  <si>
    <t>ETUI BERNER BRASIX ENROBE</t>
  </si>
  <si>
    <t>ETUI BERNER CUPRO</t>
  </si>
  <si>
    <t>BOBINE ETAIN D2 500G SPB60SN40</t>
  </si>
  <si>
    <t>LOT DE 5 BROSSES SUR TIGE 5</t>
  </si>
  <si>
    <t>BERNER WATERSTOP 200GR</t>
  </si>
  <si>
    <t>DISQUE A LAMELLES NYLON DIAM 125</t>
  </si>
  <si>
    <t>40792-80</t>
  </si>
  <si>
    <t>SOUDURE MYG</t>
  </si>
  <si>
    <t>SOUDURE ARQUE</t>
  </si>
  <si>
    <t>SOUDURE CHALUMEAU</t>
  </si>
  <si>
    <t>SOUDURE FER A SOUDER</t>
  </si>
  <si>
    <t>O100001</t>
  </si>
  <si>
    <t>S100001</t>
  </si>
  <si>
    <t>S100002</t>
  </si>
  <si>
    <t>S100003</t>
  </si>
  <si>
    <t>S100004</t>
  </si>
  <si>
    <t>S100005</t>
  </si>
  <si>
    <t>S100006</t>
  </si>
  <si>
    <t>O100002</t>
  </si>
  <si>
    <t>GAINE 4,80 8M</t>
  </si>
  <si>
    <t>O100003</t>
  </si>
  <si>
    <t>O100004</t>
  </si>
  <si>
    <t>GAINE 6MM 8M</t>
  </si>
  <si>
    <t>O100005</t>
  </si>
  <si>
    <t>GAINE 9.5MM 6M</t>
  </si>
  <si>
    <t>O100006</t>
  </si>
  <si>
    <t>GAINE 13MM 6M</t>
  </si>
  <si>
    <t>GAINE 19MM 5M</t>
  </si>
  <si>
    <t>O100007</t>
  </si>
  <si>
    <t>VIS TCHC 912 M16 X 45 8.8</t>
  </si>
  <si>
    <t>535044-10</t>
  </si>
  <si>
    <t>12967-500</t>
  </si>
  <si>
    <t>GAINE 3.2 15M</t>
  </si>
  <si>
    <t>GROMMET BLACK 6,4X3,2X1,6MM</t>
  </si>
  <si>
    <t>414134-50</t>
  </si>
  <si>
    <t>414136-50</t>
  </si>
  <si>
    <t>GROMMET BLACK 12,7X9,5X1,6MM</t>
  </si>
  <si>
    <t>414138-50</t>
  </si>
  <si>
    <t>GROMMET BLACK 9,4X6,4X1,6MM</t>
  </si>
  <si>
    <t>GROMMET 16,7X9,9X3,2MM</t>
  </si>
  <si>
    <t>414141-25</t>
  </si>
  <si>
    <t>GROMMET BLACK 25,4X17,5X1,6MM</t>
  </si>
  <si>
    <t>414143-25</t>
  </si>
  <si>
    <t>414135-50</t>
  </si>
  <si>
    <t>GROMMET BLACK 7,9X4,8X1,6MM</t>
  </si>
  <si>
    <t>GROMMET BLACK 11,1X7,6X1,6MM</t>
  </si>
  <si>
    <t>414137-50</t>
  </si>
  <si>
    <t>GROMMET BLACK 15,9X12,7X1,6MM</t>
  </si>
  <si>
    <t>414139-50</t>
  </si>
  <si>
    <t>GROMMET BLACK 22,2X15,9X1,6MM</t>
  </si>
  <si>
    <t>414142-25</t>
  </si>
  <si>
    <t>86552-100</t>
  </si>
  <si>
    <t>SOLDER BUTT CONN RED 0,8-2,0 MM2</t>
  </si>
  <si>
    <t>109424-100</t>
  </si>
  <si>
    <t>SOLDER BUTT CONN WHITE 0,3-0,8 MM2</t>
  </si>
  <si>
    <t>SOLDER BUTT CONN BLUE 2,0-4,0 MM2</t>
  </si>
  <si>
    <t>109435-100</t>
  </si>
  <si>
    <t>SOLDER BUTT CONN YELLOW 4,0-6,0 MM2</t>
  </si>
  <si>
    <t>109458-100</t>
  </si>
  <si>
    <t>COSSE P.I. 3102</t>
  </si>
  <si>
    <t>COSSE P.I. 3302</t>
  </si>
  <si>
    <t>COSSE P.I. 3503</t>
  </si>
  <si>
    <t>COSSE P.I. 3116</t>
  </si>
  <si>
    <t>COSSE P.I. 3504</t>
  </si>
  <si>
    <t>COSSE P.I. 3303</t>
  </si>
  <si>
    <t>COSSE P.I. 3107</t>
  </si>
  <si>
    <t>COSSE P.I. 3318</t>
  </si>
  <si>
    <t>COSSE P.I. 3511</t>
  </si>
  <si>
    <t>COSSE P.I. 3114</t>
  </si>
  <si>
    <t>COSSE P.I. 3316</t>
  </si>
  <si>
    <t>COSSE P.I.3512</t>
  </si>
  <si>
    <t>COSSE P.I. 3118</t>
  </si>
  <si>
    <t>COSSE P.I. 3320</t>
  </si>
  <si>
    <t>COSSE P.I. 3513</t>
  </si>
  <si>
    <t>COSSE P.I. 3119</t>
  </si>
  <si>
    <t>COSSE P.I. 3321</t>
  </si>
  <si>
    <t>COSSE P.I. 3514</t>
  </si>
  <si>
    <t>COSSES A SERTIR / SOUDER 4901 C 6-6</t>
  </si>
  <si>
    <t>COSSES A SERTIR / SOUDER 4903 CT 10-6</t>
  </si>
  <si>
    <t>COSSES A SERTIR / SOUDER 4907 CT 16-8</t>
  </si>
  <si>
    <t>COSSES A SERTIR / SOUDER 4910 CT 25-8</t>
  </si>
  <si>
    <t>COSSES A SERTIR / SOUDER 4914 CT 35-8</t>
  </si>
  <si>
    <t>COSSES A SERTIR / SOUDER 4914 CT 50-8</t>
  </si>
  <si>
    <t>COSSES A SERTIR / SOUDER 4921 CT 70-10</t>
  </si>
  <si>
    <t>COSSES A SERTIR / SOUDER 4924 CT 95-10</t>
  </si>
  <si>
    <t>COSSES A SERTIR / SOUDER 4918 CT 50-10</t>
  </si>
  <si>
    <t>COSSES A SERTIR / SOUDER 4919 CT 50-12</t>
  </si>
  <si>
    <t>COSSES A SERTIR / SOUDER 4915 CT 35-10</t>
  </si>
  <si>
    <t>COSSES A SERTIR / SOUDER 4911 CT 25-10</t>
  </si>
  <si>
    <t>COSSES A SERTIR / SOUDER 4908 CT 16-10</t>
  </si>
  <si>
    <t>COSSES A SERTIR / SOUDER 4906 CT 10-6</t>
  </si>
  <si>
    <t>COSSES A SERTIR / SOUDER 4904 CT 10-8</t>
  </si>
  <si>
    <t>COSSES A SERTIR / SOUDER 4902 CT 10-5</t>
  </si>
  <si>
    <t xml:space="preserve">ASSORTMENT DEUTSCH DT </t>
  </si>
  <si>
    <t>GAINE THERMORETRACTABLE</t>
  </si>
  <si>
    <t>VIS TCHC DIN 912 8.8 M12X 50 ZI</t>
  </si>
  <si>
    <t>101028-50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</si>
</sst>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" fontId="0" fillId="0" borderId="0" xfId="0" applyNumberFormat="1"/>
    <xf numFmtId="0" fontId="0" fillId="2" borderId="0" xfId="0" applyFill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/>
    <xf numFmtId="0" fontId="7" fillId="0" borderId="0" xfId="0" applyFont="1"/>
    <xf numFmtId="0" fontId="0" fillId="3" borderId="0" xfId="0" applyFill="1" applyAlignment="1">
      <alignment horizontal="left"/>
    </xf>
    <xf numFmtId="0" fontId="0" fillId="3" borderId="0" xfId="0" applyFill="1"/>
    <xf numFmtId="0" fontId="0" fillId="4" borderId="0" xfId="0" applyFill="1" applyAlignment="1">
      <alignment horizontal="left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0" borderId="0" xfId="0" applyFill="1"/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2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B31F1-6F1C-495D-A91A-A201B5493775}">
  <dimension ref="A1:S333"/>
  <sheetViews>
    <sheetView workbookViewId="0">
      <pane ySplit="2" topLeftCell="A3" activePane="bottomLeft" state="frozen"/>
      <selection pane="bottomLeft" activeCell="A17" sqref="A17"/>
    </sheetView>
  </sheetViews>
  <sheetFormatPr baseColWidth="10" defaultRowHeight="15" x14ac:dyDescent="0.25"/>
  <cols>
    <col min="2" max="2" width="54.85546875" bestFit="1" customWidth="1"/>
    <col min="3" max="3" width="24.5703125" style="5" bestFit="1" customWidth="1"/>
    <col min="4" max="4" width="28.5703125" style="5" bestFit="1" customWidth="1"/>
    <col min="5" max="5" width="20.42578125" customWidth="1"/>
    <col min="6" max="11" width="4.28515625" style="1" customWidth="1"/>
    <col min="12" max="12" width="19" bestFit="1" customWidth="1"/>
    <col min="13" max="13" width="18.5703125" style="11" bestFit="1" customWidth="1"/>
    <col min="14" max="14" width="0" style="3" hidden="1" customWidth="1"/>
    <col min="15" max="15" width="4.42578125" style="3" hidden="1" customWidth="1"/>
    <col min="16" max="16" width="13.5703125" style="3" hidden="1" customWidth="1"/>
  </cols>
  <sheetData>
    <row r="1" spans="1:16" ht="27" customHeight="1" x14ac:dyDescent="0.25">
      <c r="A1" s="24" t="s">
        <v>10</v>
      </c>
      <c r="B1" s="24" t="s">
        <v>11</v>
      </c>
      <c r="C1" s="24" t="s">
        <v>12</v>
      </c>
      <c r="D1" s="24" t="s">
        <v>18</v>
      </c>
      <c r="E1" s="4" t="s">
        <v>20</v>
      </c>
      <c r="F1" s="25" t="s">
        <v>363</v>
      </c>
      <c r="G1" s="25"/>
      <c r="H1" s="25"/>
      <c r="I1" s="25"/>
      <c r="J1" s="25"/>
      <c r="K1" s="25"/>
      <c r="L1" s="24" t="s">
        <v>16</v>
      </c>
      <c r="M1" s="26" t="s">
        <v>395</v>
      </c>
      <c r="N1" s="26" t="s">
        <v>385</v>
      </c>
      <c r="O1" s="8"/>
      <c r="P1" s="3" t="s">
        <v>367</v>
      </c>
    </row>
    <row r="2" spans="1:16" x14ac:dyDescent="0.25">
      <c r="A2" s="24"/>
      <c r="B2" s="24"/>
      <c r="C2" s="24"/>
      <c r="D2" s="24"/>
      <c r="E2" s="7">
        <f ca="1">TODAY()</f>
        <v>45321</v>
      </c>
      <c r="F2" s="4" t="s">
        <v>357</v>
      </c>
      <c r="G2" s="4" t="s">
        <v>13</v>
      </c>
      <c r="H2" s="4" t="s">
        <v>355</v>
      </c>
      <c r="I2" s="4" t="s">
        <v>358</v>
      </c>
      <c r="J2" s="4" t="s">
        <v>14</v>
      </c>
      <c r="K2" s="4" t="s">
        <v>356</v>
      </c>
      <c r="L2" s="24"/>
      <c r="M2" s="26"/>
      <c r="N2" s="26"/>
      <c r="O2" s="8"/>
    </row>
    <row r="3" spans="1:16" x14ac:dyDescent="0.25">
      <c r="A3" s="10" t="s">
        <v>9</v>
      </c>
      <c r="B3" t="s">
        <v>8</v>
      </c>
      <c r="C3" s="5">
        <v>33034</v>
      </c>
      <c r="E3">
        <v>11</v>
      </c>
      <c r="F3" s="1">
        <v>1</v>
      </c>
      <c r="H3" s="1">
        <v>500</v>
      </c>
      <c r="L3" s="5" t="s">
        <v>3</v>
      </c>
      <c r="M3" s="6">
        <v>17.260000000000002</v>
      </c>
      <c r="N3" s="6"/>
      <c r="O3" s="6"/>
    </row>
    <row r="4" spans="1:16" x14ac:dyDescent="0.25">
      <c r="A4" s="10" t="s">
        <v>7</v>
      </c>
      <c r="B4" t="s">
        <v>6</v>
      </c>
      <c r="C4" s="5">
        <v>1533</v>
      </c>
      <c r="E4">
        <v>5</v>
      </c>
      <c r="F4" s="1">
        <v>1</v>
      </c>
      <c r="K4" s="1">
        <v>150</v>
      </c>
      <c r="L4" s="5" t="s">
        <v>3</v>
      </c>
      <c r="M4" s="6">
        <v>18.600000000000001</v>
      </c>
      <c r="N4" s="6"/>
      <c r="O4" s="6"/>
    </row>
    <row r="5" spans="1:16" x14ac:dyDescent="0.25">
      <c r="A5" s="10" t="s">
        <v>24</v>
      </c>
      <c r="B5" t="s">
        <v>5</v>
      </c>
      <c r="C5" s="5" t="s">
        <v>4</v>
      </c>
      <c r="E5">
        <v>3</v>
      </c>
      <c r="F5" s="1">
        <v>1</v>
      </c>
      <c r="H5" s="1">
        <v>100</v>
      </c>
      <c r="K5" s="1">
        <v>130</v>
      </c>
      <c r="L5" s="5" t="s">
        <v>3</v>
      </c>
      <c r="M5" s="6"/>
      <c r="N5" s="6"/>
      <c r="O5" s="6"/>
    </row>
    <row r="6" spans="1:16" x14ac:dyDescent="0.25">
      <c r="A6" s="10" t="s">
        <v>25</v>
      </c>
      <c r="B6" t="s">
        <v>2</v>
      </c>
      <c r="C6" s="5">
        <v>190909</v>
      </c>
      <c r="D6" s="5" t="s">
        <v>19</v>
      </c>
      <c r="E6">
        <v>4</v>
      </c>
      <c r="F6" s="1">
        <v>20</v>
      </c>
      <c r="L6" s="5" t="s">
        <v>0</v>
      </c>
      <c r="M6" s="6"/>
      <c r="N6" s="6"/>
      <c r="O6" s="6"/>
    </row>
    <row r="7" spans="1:16" x14ac:dyDescent="0.25">
      <c r="A7" s="10" t="s">
        <v>26</v>
      </c>
      <c r="B7" t="s">
        <v>1</v>
      </c>
      <c r="C7" s="5">
        <v>189092</v>
      </c>
      <c r="D7" s="5" t="s">
        <v>19</v>
      </c>
      <c r="E7">
        <v>10</v>
      </c>
      <c r="F7" s="1">
        <v>1</v>
      </c>
      <c r="L7" s="5" t="s">
        <v>0</v>
      </c>
      <c r="M7" s="6"/>
      <c r="N7" s="6"/>
      <c r="O7" s="6"/>
    </row>
    <row r="8" spans="1:16" x14ac:dyDescent="0.25">
      <c r="A8" s="10" t="s">
        <v>27</v>
      </c>
      <c r="B8" t="s">
        <v>338</v>
      </c>
      <c r="C8" s="5" t="s">
        <v>339</v>
      </c>
      <c r="E8">
        <v>7</v>
      </c>
      <c r="F8" s="1">
        <v>1</v>
      </c>
      <c r="K8" s="1">
        <v>400</v>
      </c>
    </row>
    <row r="9" spans="1:16" x14ac:dyDescent="0.25">
      <c r="A9" s="10" t="s">
        <v>28</v>
      </c>
      <c r="B9" t="s">
        <v>341</v>
      </c>
      <c r="C9" s="5">
        <v>13617</v>
      </c>
      <c r="D9" s="5" t="s">
        <v>340</v>
      </c>
      <c r="E9" s="1">
        <v>25</v>
      </c>
      <c r="F9" s="1">
        <v>25</v>
      </c>
      <c r="M9" s="12">
        <v>0.33200000000000002</v>
      </c>
      <c r="P9" s="3">
        <f>M9*E9</f>
        <v>8.3000000000000007</v>
      </c>
    </row>
    <row r="10" spans="1:16" x14ac:dyDescent="0.25">
      <c r="A10" s="10" t="s">
        <v>29</v>
      </c>
      <c r="B10" t="s">
        <v>342</v>
      </c>
      <c r="C10" s="5">
        <v>13625</v>
      </c>
      <c r="D10" s="5" t="s">
        <v>340</v>
      </c>
      <c r="E10" s="1">
        <v>25</v>
      </c>
      <c r="F10" s="1">
        <v>25</v>
      </c>
      <c r="M10" s="12">
        <v>0.33200000000000002</v>
      </c>
      <c r="P10" s="3">
        <f t="shared" ref="P10:P20" si="0">+M10*E10</f>
        <v>8.3000000000000007</v>
      </c>
    </row>
    <row r="11" spans="1:16" x14ac:dyDescent="0.25">
      <c r="A11" s="10" t="s">
        <v>30</v>
      </c>
      <c r="B11" t="s">
        <v>343</v>
      </c>
      <c r="C11" s="5">
        <v>11312</v>
      </c>
      <c r="D11" s="5" t="s">
        <v>340</v>
      </c>
      <c r="E11" s="1">
        <v>23</v>
      </c>
      <c r="F11" s="1">
        <v>25</v>
      </c>
      <c r="M11" s="12">
        <v>0.33200000000000002</v>
      </c>
      <c r="P11" s="3">
        <f t="shared" si="0"/>
        <v>7.6360000000000001</v>
      </c>
    </row>
    <row r="12" spans="1:16" x14ac:dyDescent="0.25">
      <c r="A12" s="10" t="s">
        <v>31</v>
      </c>
      <c r="B12" t="s">
        <v>344</v>
      </c>
      <c r="C12" s="5">
        <v>13633</v>
      </c>
      <c r="D12" s="5" t="s">
        <v>340</v>
      </c>
      <c r="E12" s="1">
        <v>25</v>
      </c>
      <c r="F12" s="1">
        <v>25</v>
      </c>
      <c r="M12" s="12">
        <v>0.33200000000000002</v>
      </c>
      <c r="P12" s="3">
        <f t="shared" si="0"/>
        <v>8.3000000000000007</v>
      </c>
    </row>
    <row r="13" spans="1:16" x14ac:dyDescent="0.25">
      <c r="A13" s="10" t="s">
        <v>32</v>
      </c>
      <c r="B13" t="s">
        <v>345</v>
      </c>
      <c r="C13" s="5">
        <v>13641</v>
      </c>
      <c r="D13" s="5" t="s">
        <v>340</v>
      </c>
      <c r="E13" s="1">
        <v>25</v>
      </c>
      <c r="F13" s="1">
        <v>25</v>
      </c>
      <c r="M13" s="12">
        <v>0.33200000000000002</v>
      </c>
      <c r="P13" s="3">
        <f t="shared" si="0"/>
        <v>8.3000000000000007</v>
      </c>
    </row>
    <row r="14" spans="1:16" x14ac:dyDescent="0.25">
      <c r="A14" s="10" t="s">
        <v>33</v>
      </c>
      <c r="B14" t="s">
        <v>346</v>
      </c>
      <c r="C14" s="5">
        <v>13650</v>
      </c>
      <c r="D14" s="5" t="s">
        <v>340</v>
      </c>
      <c r="E14" s="1">
        <v>25</v>
      </c>
      <c r="F14" s="1">
        <v>25</v>
      </c>
      <c r="M14" s="12">
        <v>0.33200000000000002</v>
      </c>
      <c r="P14" s="3">
        <f t="shared" si="0"/>
        <v>8.3000000000000007</v>
      </c>
    </row>
    <row r="15" spans="1:16" x14ac:dyDescent="0.25">
      <c r="A15" s="10" t="s">
        <v>34</v>
      </c>
      <c r="B15" t="s">
        <v>347</v>
      </c>
      <c r="C15" s="5">
        <v>555789</v>
      </c>
      <c r="D15" s="5" t="s">
        <v>340</v>
      </c>
      <c r="E15" s="1">
        <v>25</v>
      </c>
      <c r="F15" s="1">
        <v>25</v>
      </c>
      <c r="M15" s="12">
        <v>0.33200000000000002</v>
      </c>
      <c r="P15" s="3">
        <f t="shared" si="0"/>
        <v>8.3000000000000007</v>
      </c>
    </row>
    <row r="16" spans="1:16" x14ac:dyDescent="0.25">
      <c r="A16" s="10" t="s">
        <v>35</v>
      </c>
      <c r="B16" t="s">
        <v>348</v>
      </c>
      <c r="C16" s="5">
        <v>13668</v>
      </c>
      <c r="D16" s="5" t="s">
        <v>340</v>
      </c>
      <c r="E16" s="1">
        <v>25</v>
      </c>
      <c r="F16" s="1">
        <v>25</v>
      </c>
      <c r="M16" s="12">
        <v>0.33200000000000002</v>
      </c>
      <c r="P16" s="3">
        <f t="shared" si="0"/>
        <v>8.3000000000000007</v>
      </c>
    </row>
    <row r="17" spans="1:16" x14ac:dyDescent="0.25">
      <c r="A17" s="10" t="s">
        <v>36</v>
      </c>
      <c r="B17" t="s">
        <v>349</v>
      </c>
      <c r="C17" s="5">
        <v>13684</v>
      </c>
      <c r="D17" s="5" t="s">
        <v>340</v>
      </c>
      <c r="E17" s="1">
        <v>25</v>
      </c>
      <c r="F17" s="1">
        <v>25</v>
      </c>
      <c r="M17" s="12">
        <v>0.33200000000000002</v>
      </c>
      <c r="P17" s="3">
        <f t="shared" si="0"/>
        <v>8.3000000000000007</v>
      </c>
    </row>
    <row r="18" spans="1:16" x14ac:dyDescent="0.25">
      <c r="A18" s="10" t="s">
        <v>37</v>
      </c>
      <c r="B18" t="s">
        <v>350</v>
      </c>
      <c r="C18" s="5">
        <v>13692</v>
      </c>
      <c r="D18" s="5" t="s">
        <v>340</v>
      </c>
      <c r="E18" s="1">
        <v>25</v>
      </c>
      <c r="F18" s="1">
        <v>25</v>
      </c>
      <c r="M18" s="12">
        <v>0.33200000000000002</v>
      </c>
      <c r="P18" s="3">
        <f t="shared" si="0"/>
        <v>8.3000000000000007</v>
      </c>
    </row>
    <row r="19" spans="1:16" x14ac:dyDescent="0.25">
      <c r="A19" s="10" t="s">
        <v>38</v>
      </c>
      <c r="B19" t="s">
        <v>351</v>
      </c>
      <c r="C19" s="5">
        <v>555827</v>
      </c>
      <c r="D19" s="5" t="s">
        <v>340</v>
      </c>
      <c r="E19" s="1">
        <v>25</v>
      </c>
      <c r="F19" s="1">
        <v>25</v>
      </c>
      <c r="M19" s="12">
        <v>0.33200000000000002</v>
      </c>
      <c r="P19" s="3">
        <f t="shared" si="0"/>
        <v>8.3000000000000007</v>
      </c>
    </row>
    <row r="20" spans="1:16" x14ac:dyDescent="0.25">
      <c r="A20" s="10" t="s">
        <v>39</v>
      </c>
      <c r="B20" t="s">
        <v>352</v>
      </c>
      <c r="C20" s="5">
        <v>13706</v>
      </c>
      <c r="D20" s="5" t="s">
        <v>340</v>
      </c>
      <c r="E20" s="1">
        <v>25</v>
      </c>
      <c r="F20" s="1">
        <v>25</v>
      </c>
      <c r="M20" s="12">
        <v>0.33200000000000002</v>
      </c>
      <c r="P20" s="3">
        <f t="shared" si="0"/>
        <v>8.3000000000000007</v>
      </c>
    </row>
    <row r="21" spans="1:16" x14ac:dyDescent="0.25">
      <c r="A21" s="10" t="s">
        <v>40</v>
      </c>
      <c r="B21" t="s">
        <v>353</v>
      </c>
      <c r="C21" s="5" t="s">
        <v>354</v>
      </c>
      <c r="D21" s="5" t="s">
        <v>375</v>
      </c>
      <c r="E21" s="1">
        <v>3</v>
      </c>
      <c r="H21" s="1">
        <v>300</v>
      </c>
    </row>
    <row r="22" spans="1:16" x14ac:dyDescent="0.25">
      <c r="A22" s="10" t="s">
        <v>41</v>
      </c>
      <c r="B22" t="s">
        <v>359</v>
      </c>
      <c r="C22" s="5" t="s">
        <v>360</v>
      </c>
      <c r="E22" s="1">
        <v>83</v>
      </c>
      <c r="F22" s="1">
        <v>100</v>
      </c>
    </row>
    <row r="23" spans="1:16" x14ac:dyDescent="0.25">
      <c r="A23" s="10" t="s">
        <v>42</v>
      </c>
      <c r="B23" t="s">
        <v>361</v>
      </c>
      <c r="C23" s="5">
        <v>9302285</v>
      </c>
      <c r="E23" s="1">
        <v>4</v>
      </c>
      <c r="F23" s="1">
        <v>1</v>
      </c>
    </row>
    <row r="24" spans="1:16" x14ac:dyDescent="0.25">
      <c r="A24" s="10" t="s">
        <v>43</v>
      </c>
      <c r="B24" t="s">
        <v>364</v>
      </c>
      <c r="C24" s="5">
        <v>30350075</v>
      </c>
      <c r="E24" s="1">
        <v>3</v>
      </c>
      <c r="F24" s="1">
        <v>1</v>
      </c>
    </row>
    <row r="25" spans="1:16" x14ac:dyDescent="0.25">
      <c r="A25" s="10" t="s">
        <v>44</v>
      </c>
      <c r="B25" t="s">
        <v>362</v>
      </c>
      <c r="C25" s="5">
        <v>106086154</v>
      </c>
      <c r="E25" s="1">
        <v>7</v>
      </c>
      <c r="F25" s="1">
        <v>1</v>
      </c>
    </row>
    <row r="26" spans="1:16" x14ac:dyDescent="0.25">
      <c r="A26" s="10" t="s">
        <v>45</v>
      </c>
      <c r="B26" t="s">
        <v>365</v>
      </c>
      <c r="C26" s="5" t="s">
        <v>383</v>
      </c>
      <c r="D26" s="5" t="s">
        <v>384</v>
      </c>
      <c r="E26" s="1">
        <v>10</v>
      </c>
      <c r="F26" s="1">
        <v>1</v>
      </c>
      <c r="M26" s="11">
        <v>16.32</v>
      </c>
      <c r="O26" s="9">
        <v>6</v>
      </c>
      <c r="P26" s="3">
        <v>97.92</v>
      </c>
    </row>
    <row r="27" spans="1:16" x14ac:dyDescent="0.25">
      <c r="A27" s="10" t="s">
        <v>46</v>
      </c>
      <c r="B27" t="s">
        <v>366</v>
      </c>
      <c r="C27" s="5" t="s">
        <v>386</v>
      </c>
      <c r="D27" s="5" t="s">
        <v>384</v>
      </c>
      <c r="E27" s="1">
        <v>10</v>
      </c>
      <c r="F27" s="1">
        <v>1</v>
      </c>
      <c r="M27" s="11">
        <v>16.32</v>
      </c>
      <c r="O27" s="9">
        <v>6</v>
      </c>
      <c r="P27" s="3">
        <f>16.32*6</f>
        <v>97.92</v>
      </c>
    </row>
    <row r="28" spans="1:16" x14ac:dyDescent="0.25">
      <c r="A28" s="10" t="s">
        <v>47</v>
      </c>
      <c r="B28" t="s">
        <v>399</v>
      </c>
      <c r="C28" s="5" t="s">
        <v>368</v>
      </c>
      <c r="E28" s="1">
        <v>2</v>
      </c>
      <c r="F28" s="1">
        <v>1</v>
      </c>
    </row>
    <row r="29" spans="1:16" x14ac:dyDescent="0.25">
      <c r="A29" s="10" t="s">
        <v>48</v>
      </c>
      <c r="B29" t="s">
        <v>371</v>
      </c>
      <c r="C29" s="5" t="s">
        <v>369</v>
      </c>
      <c r="E29" s="1">
        <v>7</v>
      </c>
      <c r="F29" s="1">
        <v>1</v>
      </c>
    </row>
    <row r="30" spans="1:16" x14ac:dyDescent="0.25">
      <c r="A30" s="10" t="s">
        <v>49</v>
      </c>
      <c r="B30" t="s">
        <v>370</v>
      </c>
      <c r="C30" s="5">
        <v>398301</v>
      </c>
      <c r="E30" s="1">
        <v>5</v>
      </c>
      <c r="F30" s="1">
        <v>1</v>
      </c>
    </row>
    <row r="31" spans="1:16" x14ac:dyDescent="0.25">
      <c r="A31" s="10" t="s">
        <v>50</v>
      </c>
      <c r="B31" t="s">
        <v>372</v>
      </c>
      <c r="D31" s="5" t="s">
        <v>373</v>
      </c>
      <c r="E31" s="1">
        <v>50</v>
      </c>
      <c r="F31" s="1">
        <v>1</v>
      </c>
    </row>
    <row r="32" spans="1:16" x14ac:dyDescent="0.25">
      <c r="A32" s="10" t="s">
        <v>51</v>
      </c>
      <c r="B32" t="s">
        <v>374</v>
      </c>
      <c r="D32" s="5" t="s">
        <v>375</v>
      </c>
      <c r="E32" s="1">
        <v>4</v>
      </c>
      <c r="H32" s="1">
        <v>500</v>
      </c>
    </row>
    <row r="33" spans="1:19" x14ac:dyDescent="0.25">
      <c r="A33" s="10" t="s">
        <v>52</v>
      </c>
      <c r="B33" t="s">
        <v>401</v>
      </c>
      <c r="C33" s="5" t="s">
        <v>396</v>
      </c>
      <c r="D33" s="5" t="s">
        <v>384</v>
      </c>
      <c r="E33" s="1">
        <v>9</v>
      </c>
      <c r="G33" s="1">
        <v>1</v>
      </c>
      <c r="M33" s="11">
        <v>11.58</v>
      </c>
    </row>
    <row r="34" spans="1:19" x14ac:dyDescent="0.25">
      <c r="A34" s="10" t="s">
        <v>53</v>
      </c>
      <c r="B34" t="s">
        <v>400</v>
      </c>
      <c r="C34" s="5" t="s">
        <v>402</v>
      </c>
      <c r="D34" s="5" t="s">
        <v>384</v>
      </c>
      <c r="E34" s="1">
        <v>8</v>
      </c>
      <c r="G34" s="1">
        <v>1</v>
      </c>
      <c r="M34" s="11">
        <v>11.58</v>
      </c>
      <c r="P34" s="3">
        <f>11.58*8</f>
        <v>92.64</v>
      </c>
    </row>
    <row r="35" spans="1:19" x14ac:dyDescent="0.25">
      <c r="A35" s="10" t="s">
        <v>54</v>
      </c>
      <c r="B35" t="s">
        <v>376</v>
      </c>
      <c r="D35" s="5" t="s">
        <v>375</v>
      </c>
      <c r="E35" s="1">
        <v>5</v>
      </c>
      <c r="H35" s="1">
        <v>290</v>
      </c>
    </row>
    <row r="36" spans="1:19" x14ac:dyDescent="0.25">
      <c r="A36" s="10" t="s">
        <v>55</v>
      </c>
      <c r="B36" t="s">
        <v>377</v>
      </c>
      <c r="C36" s="5" t="s">
        <v>398</v>
      </c>
      <c r="D36" s="5" t="s">
        <v>384</v>
      </c>
      <c r="E36" s="1">
        <v>4</v>
      </c>
      <c r="G36" s="1">
        <v>1.1000000000000001</v>
      </c>
      <c r="M36" s="11">
        <v>16.8</v>
      </c>
      <c r="P36" s="3">
        <f>4*16.8</f>
        <v>67.2</v>
      </c>
    </row>
    <row r="37" spans="1:19" x14ac:dyDescent="0.25">
      <c r="A37" s="10" t="s">
        <v>56</v>
      </c>
      <c r="B37" t="s">
        <v>378</v>
      </c>
      <c r="C37" s="5" t="s">
        <v>397</v>
      </c>
      <c r="D37" s="5" t="s">
        <v>384</v>
      </c>
      <c r="E37" s="1">
        <v>3</v>
      </c>
      <c r="G37" s="1">
        <v>1.1000000000000001</v>
      </c>
      <c r="M37" s="11">
        <v>26.53</v>
      </c>
      <c r="P37" s="3">
        <f>26.53*3</f>
        <v>79.59</v>
      </c>
    </row>
    <row r="38" spans="1:19" x14ac:dyDescent="0.25">
      <c r="A38" t="s">
        <v>57</v>
      </c>
      <c r="E38" s="1"/>
    </row>
    <row r="39" spans="1:19" x14ac:dyDescent="0.25">
      <c r="A39" s="10" t="s">
        <v>58</v>
      </c>
      <c r="B39" t="s">
        <v>379</v>
      </c>
      <c r="C39" s="5">
        <v>497002</v>
      </c>
      <c r="E39" s="1">
        <v>1</v>
      </c>
      <c r="F39" s="1">
        <v>1</v>
      </c>
    </row>
    <row r="40" spans="1:19" x14ac:dyDescent="0.25">
      <c r="A40" s="10" t="s">
        <v>59</v>
      </c>
      <c r="B40" t="s">
        <v>389</v>
      </c>
      <c r="C40" s="5" t="s">
        <v>390</v>
      </c>
      <c r="D40" s="5" t="s">
        <v>384</v>
      </c>
      <c r="E40" s="1">
        <v>24</v>
      </c>
      <c r="F40" s="1">
        <v>1</v>
      </c>
      <c r="M40" s="11">
        <v>2.65</v>
      </c>
      <c r="P40" s="3">
        <f>2.65*24</f>
        <v>63.599999999999994</v>
      </c>
    </row>
    <row r="41" spans="1:19" x14ac:dyDescent="0.25">
      <c r="A41" s="10" t="s">
        <v>60</v>
      </c>
      <c r="B41" t="s">
        <v>391</v>
      </c>
      <c r="C41" s="5" t="s">
        <v>392</v>
      </c>
      <c r="D41" s="5" t="s">
        <v>384</v>
      </c>
      <c r="E41" s="1">
        <v>36</v>
      </c>
      <c r="F41" s="1">
        <v>1</v>
      </c>
      <c r="M41" s="11">
        <v>1.1200000000000001</v>
      </c>
      <c r="P41" s="3">
        <f>1.12*36</f>
        <v>40.320000000000007</v>
      </c>
    </row>
    <row r="42" spans="1:19" x14ac:dyDescent="0.25">
      <c r="A42" s="10" t="s">
        <v>404</v>
      </c>
      <c r="B42" t="s">
        <v>380</v>
      </c>
      <c r="C42" s="5" t="s">
        <v>381</v>
      </c>
      <c r="E42" s="1">
        <v>39</v>
      </c>
      <c r="H42" s="1">
        <v>600</v>
      </c>
    </row>
    <row r="43" spans="1:19" x14ac:dyDescent="0.25">
      <c r="A43" s="10" t="s">
        <v>403</v>
      </c>
      <c r="B43" t="s">
        <v>382</v>
      </c>
      <c r="C43" s="5">
        <v>10065</v>
      </c>
      <c r="E43" s="1">
        <v>4</v>
      </c>
      <c r="G43" s="1">
        <v>5</v>
      </c>
    </row>
    <row r="44" spans="1:19" x14ac:dyDescent="0.25">
      <c r="A44" s="10" t="s">
        <v>61</v>
      </c>
      <c r="B44" s="14" t="s">
        <v>468</v>
      </c>
      <c r="C44" s="5" t="s">
        <v>469</v>
      </c>
      <c r="E44" s="1">
        <v>10</v>
      </c>
      <c r="F44" s="1">
        <v>10</v>
      </c>
    </row>
    <row r="45" spans="1:19" x14ac:dyDescent="0.25">
      <c r="A45" s="10" t="s">
        <v>62</v>
      </c>
      <c r="B45" t="s">
        <v>387</v>
      </c>
      <c r="C45" s="5" t="s">
        <v>388</v>
      </c>
      <c r="D45" s="5" t="s">
        <v>384</v>
      </c>
      <c r="E45" s="1">
        <v>6</v>
      </c>
      <c r="F45" s="1">
        <v>1</v>
      </c>
      <c r="M45" s="11">
        <v>71.22</v>
      </c>
      <c r="O45" s="3">
        <v>3</v>
      </c>
      <c r="P45" s="3">
        <f>71.22*3</f>
        <v>213.66</v>
      </c>
    </row>
    <row r="46" spans="1:19" x14ac:dyDescent="0.25">
      <c r="A46" s="10" t="s">
        <v>63</v>
      </c>
      <c r="B46" t="s">
        <v>393</v>
      </c>
      <c r="C46" s="5" t="s">
        <v>394</v>
      </c>
      <c r="D46" s="5" t="s">
        <v>384</v>
      </c>
      <c r="E46" s="1">
        <v>150</v>
      </c>
      <c r="G46" s="1">
        <v>30</v>
      </c>
      <c r="M46" s="11">
        <v>51.91</v>
      </c>
    </row>
    <row r="47" spans="1:19" x14ac:dyDescent="0.25">
      <c r="A47" s="10" t="s">
        <v>64</v>
      </c>
      <c r="B47" t="s">
        <v>405</v>
      </c>
      <c r="C47" s="5" t="s">
        <v>406</v>
      </c>
      <c r="D47" s="5" t="s">
        <v>340</v>
      </c>
      <c r="E47" s="1">
        <v>50</v>
      </c>
      <c r="F47" s="1">
        <v>100</v>
      </c>
      <c r="M47" s="11">
        <f>20.6/50</f>
        <v>0.41200000000000003</v>
      </c>
      <c r="P47" s="11">
        <f>E47*M47</f>
        <v>20.6</v>
      </c>
      <c r="R47" s="16"/>
      <c r="S47" t="s">
        <v>470</v>
      </c>
    </row>
    <row r="48" spans="1:19" x14ac:dyDescent="0.25">
      <c r="A48" s="10" t="s">
        <v>65</v>
      </c>
      <c r="B48" t="s">
        <v>407</v>
      </c>
      <c r="C48" s="5" t="s">
        <v>408</v>
      </c>
      <c r="D48" s="5" t="s">
        <v>340</v>
      </c>
      <c r="E48" s="1">
        <v>100</v>
      </c>
      <c r="F48" s="1">
        <v>100</v>
      </c>
      <c r="M48" s="11">
        <f>10.23/100</f>
        <v>0.1023</v>
      </c>
      <c r="P48" s="3">
        <f>+M48*E48</f>
        <v>10.23</v>
      </c>
      <c r="R48" s="18"/>
      <c r="S48" t="s">
        <v>471</v>
      </c>
    </row>
    <row r="49" spans="1:19" x14ac:dyDescent="0.25">
      <c r="A49" t="s">
        <v>66</v>
      </c>
      <c r="B49" t="s">
        <v>409</v>
      </c>
      <c r="C49" s="5" t="s">
        <v>410</v>
      </c>
      <c r="D49" s="5" t="s">
        <v>340</v>
      </c>
      <c r="E49" s="1"/>
      <c r="F49" s="1">
        <v>100</v>
      </c>
      <c r="M49" s="11">
        <f>22.16/100</f>
        <v>0.22159999999999999</v>
      </c>
      <c r="P49" s="3">
        <f>22.16/2</f>
        <v>11.08</v>
      </c>
      <c r="R49" s="19"/>
      <c r="S49" t="s">
        <v>472</v>
      </c>
    </row>
    <row r="50" spans="1:19" x14ac:dyDescent="0.25">
      <c r="A50" s="10" t="s">
        <v>67</v>
      </c>
      <c r="B50" t="s">
        <v>411</v>
      </c>
      <c r="C50" s="5" t="s">
        <v>412</v>
      </c>
      <c r="D50" s="5" t="s">
        <v>340</v>
      </c>
      <c r="E50" s="1">
        <v>50</v>
      </c>
      <c r="F50" s="1">
        <v>100</v>
      </c>
      <c r="M50" s="12">
        <f>61.82/100</f>
        <v>0.61819999999999997</v>
      </c>
      <c r="P50" s="3">
        <v>30.91</v>
      </c>
      <c r="R50" s="21"/>
      <c r="S50" t="s">
        <v>473</v>
      </c>
    </row>
    <row r="51" spans="1:19" x14ac:dyDescent="0.25">
      <c r="A51" t="s">
        <v>68</v>
      </c>
      <c r="B51" t="s">
        <v>413</v>
      </c>
      <c r="C51" s="5" t="s">
        <v>414</v>
      </c>
      <c r="D51" s="5" t="s">
        <v>340</v>
      </c>
      <c r="E51" s="1"/>
      <c r="F51" s="1">
        <v>100</v>
      </c>
      <c r="M51" s="12">
        <f>25.09/100</f>
        <v>0.25090000000000001</v>
      </c>
      <c r="P51" s="3">
        <v>25.09</v>
      </c>
    </row>
    <row r="52" spans="1:19" x14ac:dyDescent="0.25">
      <c r="A52" s="10" t="s">
        <v>69</v>
      </c>
      <c r="B52" t="s">
        <v>415</v>
      </c>
      <c r="C52" s="5" t="s">
        <v>416</v>
      </c>
      <c r="D52" s="5" t="s">
        <v>340</v>
      </c>
      <c r="E52" s="1">
        <v>25</v>
      </c>
      <c r="F52" s="1">
        <v>100</v>
      </c>
      <c r="M52" s="12">
        <f>81.84/100</f>
        <v>0.81840000000000002</v>
      </c>
      <c r="P52" s="3">
        <f>0.82*25</f>
        <v>20.5</v>
      </c>
    </row>
    <row r="53" spans="1:19" x14ac:dyDescent="0.25">
      <c r="A53" s="10" t="s">
        <v>70</v>
      </c>
      <c r="B53" t="s">
        <v>417</v>
      </c>
      <c r="C53" s="5" t="s">
        <v>418</v>
      </c>
      <c r="D53" s="5" t="s">
        <v>340</v>
      </c>
      <c r="E53" s="1">
        <v>100</v>
      </c>
      <c r="F53" s="1">
        <v>100</v>
      </c>
      <c r="M53" s="12">
        <v>0.15</v>
      </c>
      <c r="P53" s="3">
        <v>15</v>
      </c>
    </row>
    <row r="54" spans="1:19" x14ac:dyDescent="0.25">
      <c r="A54" s="10" t="s">
        <v>71</v>
      </c>
      <c r="B54" t="s">
        <v>419</v>
      </c>
      <c r="C54" s="5" t="s">
        <v>420</v>
      </c>
      <c r="D54" s="5" t="s">
        <v>340</v>
      </c>
      <c r="E54" s="1">
        <v>50</v>
      </c>
      <c r="F54" s="1">
        <v>100</v>
      </c>
      <c r="M54" s="12">
        <f>43.56/100</f>
        <v>0.43560000000000004</v>
      </c>
      <c r="P54" s="3">
        <f>0.44*50</f>
        <v>22</v>
      </c>
    </row>
    <row r="55" spans="1:19" x14ac:dyDescent="0.25">
      <c r="A55" s="10" t="s">
        <v>72</v>
      </c>
      <c r="B55" t="s">
        <v>421</v>
      </c>
      <c r="C55" s="5" t="s">
        <v>422</v>
      </c>
      <c r="D55" s="5" t="s">
        <v>340</v>
      </c>
      <c r="E55" s="1">
        <v>50</v>
      </c>
      <c r="F55" s="1">
        <v>100</v>
      </c>
      <c r="M55" s="12">
        <f>91.72/100</f>
        <v>0.91720000000000002</v>
      </c>
      <c r="P55" s="3">
        <f>0.92*50</f>
        <v>46</v>
      </c>
    </row>
    <row r="56" spans="1:19" x14ac:dyDescent="0.25">
      <c r="A56" s="10" t="s">
        <v>73</v>
      </c>
      <c r="B56" t="s">
        <v>558</v>
      </c>
      <c r="C56" s="5" t="s">
        <v>559</v>
      </c>
      <c r="D56" s="5" t="s">
        <v>340</v>
      </c>
      <c r="E56" s="1">
        <v>50</v>
      </c>
      <c r="F56" s="1">
        <v>100</v>
      </c>
      <c r="M56" s="12">
        <v>0.50700000000000001</v>
      </c>
      <c r="P56" s="3">
        <f>0.17*100</f>
        <v>17</v>
      </c>
    </row>
    <row r="57" spans="1:19" x14ac:dyDescent="0.25">
      <c r="A57" s="10" t="s">
        <v>74</v>
      </c>
      <c r="B57" t="s">
        <v>492</v>
      </c>
      <c r="C57" s="5" t="s">
        <v>424</v>
      </c>
      <c r="D57" s="5" t="s">
        <v>340</v>
      </c>
      <c r="E57" s="1">
        <v>50</v>
      </c>
      <c r="F57" s="1">
        <v>100</v>
      </c>
      <c r="M57" s="12">
        <f>151.74/100</f>
        <v>1.5174000000000001</v>
      </c>
      <c r="P57" s="3">
        <f>1.52*50</f>
        <v>76</v>
      </c>
    </row>
    <row r="58" spans="1:19" x14ac:dyDescent="0.25">
      <c r="A58" s="10" t="s">
        <v>75</v>
      </c>
      <c r="B58" t="s">
        <v>423</v>
      </c>
      <c r="C58" s="5" t="s">
        <v>425</v>
      </c>
      <c r="D58" s="5" t="s">
        <v>340</v>
      </c>
      <c r="E58" s="1">
        <v>25</v>
      </c>
      <c r="F58" s="1">
        <v>100</v>
      </c>
      <c r="M58" s="12">
        <f>18.32/100</f>
        <v>0.1832</v>
      </c>
      <c r="P58" s="3">
        <f>0.18*25</f>
        <v>4.5</v>
      </c>
    </row>
    <row r="59" spans="1:19" x14ac:dyDescent="0.25">
      <c r="A59" s="10" t="s">
        <v>76</v>
      </c>
      <c r="B59" t="s">
        <v>426</v>
      </c>
      <c r="C59" s="5" t="s">
        <v>427</v>
      </c>
      <c r="D59" s="5" t="s">
        <v>340</v>
      </c>
      <c r="E59" s="1">
        <v>25</v>
      </c>
      <c r="F59" s="1">
        <v>100</v>
      </c>
      <c r="M59" s="12">
        <f>42.32/100</f>
        <v>0.42320000000000002</v>
      </c>
      <c r="P59" s="3">
        <f>0.42*25</f>
        <v>10.5</v>
      </c>
    </row>
    <row r="60" spans="1:19" x14ac:dyDescent="0.25">
      <c r="A60" s="10" t="s">
        <v>77</v>
      </c>
      <c r="B60" t="s">
        <v>428</v>
      </c>
      <c r="C60" s="5" t="s">
        <v>493</v>
      </c>
      <c r="D60" s="5" t="s">
        <v>340</v>
      </c>
      <c r="E60" s="1">
        <v>10</v>
      </c>
      <c r="F60" s="1">
        <v>100</v>
      </c>
      <c r="M60" s="12">
        <f>83.1/100</f>
        <v>0.83099999999999996</v>
      </c>
      <c r="P60" s="3">
        <f>0.83*10</f>
        <v>8.2999999999999989</v>
      </c>
    </row>
    <row r="61" spans="1:19" x14ac:dyDescent="0.25">
      <c r="A61" s="10" t="s">
        <v>78</v>
      </c>
      <c r="B61" t="s">
        <v>429</v>
      </c>
      <c r="C61" s="5" t="s">
        <v>430</v>
      </c>
      <c r="D61" s="5" t="s">
        <v>340</v>
      </c>
      <c r="E61" s="1">
        <v>50</v>
      </c>
      <c r="F61" s="1">
        <v>100</v>
      </c>
      <c r="M61" s="12">
        <v>0.12</v>
      </c>
      <c r="P61" s="3">
        <f>0.12*50</f>
        <v>6</v>
      </c>
    </row>
    <row r="62" spans="1:19" x14ac:dyDescent="0.25">
      <c r="A62" s="10" t="s">
        <v>79</v>
      </c>
      <c r="B62" t="s">
        <v>431</v>
      </c>
      <c r="C62" s="5" t="s">
        <v>432</v>
      </c>
      <c r="D62" s="5" t="s">
        <v>340</v>
      </c>
      <c r="E62" s="1">
        <v>50</v>
      </c>
      <c r="F62" s="1">
        <v>100</v>
      </c>
      <c r="M62" s="12">
        <v>1.64</v>
      </c>
      <c r="P62" s="3">
        <f>1.64*50</f>
        <v>82</v>
      </c>
    </row>
    <row r="63" spans="1:19" x14ac:dyDescent="0.25">
      <c r="A63" s="10" t="s">
        <v>80</v>
      </c>
      <c r="B63" t="s">
        <v>433</v>
      </c>
      <c r="C63" s="5" t="s">
        <v>434</v>
      </c>
      <c r="D63" s="5" t="s">
        <v>340</v>
      </c>
      <c r="E63" s="1">
        <v>250</v>
      </c>
      <c r="F63" s="1">
        <v>100</v>
      </c>
      <c r="M63" s="12">
        <f>4.1/100</f>
        <v>4.0999999999999995E-2</v>
      </c>
      <c r="P63" s="3">
        <f>0.04*250</f>
        <v>10</v>
      </c>
    </row>
    <row r="64" spans="1:19" x14ac:dyDescent="0.25">
      <c r="A64" s="10" t="s">
        <v>81</v>
      </c>
      <c r="B64" t="s">
        <v>435</v>
      </c>
      <c r="C64" s="5" t="s">
        <v>436</v>
      </c>
      <c r="D64" s="5" t="s">
        <v>340</v>
      </c>
      <c r="E64" s="1">
        <v>250</v>
      </c>
      <c r="F64" s="1">
        <v>100</v>
      </c>
      <c r="M64" s="12">
        <f>18.49/100</f>
        <v>0.18489999999999998</v>
      </c>
      <c r="P64" s="3">
        <f>0.1849*250</f>
        <v>46.225000000000001</v>
      </c>
    </row>
    <row r="65" spans="1:16" x14ac:dyDescent="0.25">
      <c r="A65" s="10" t="s">
        <v>82</v>
      </c>
      <c r="B65" t="s">
        <v>437</v>
      </c>
      <c r="C65" s="5" t="s">
        <v>438</v>
      </c>
      <c r="D65" s="5" t="s">
        <v>340</v>
      </c>
      <c r="E65" s="1">
        <v>500</v>
      </c>
      <c r="F65" s="1">
        <v>100</v>
      </c>
      <c r="M65" s="12">
        <f>2.46/100</f>
        <v>2.46E-2</v>
      </c>
      <c r="P65" s="3">
        <f>0.0246*500</f>
        <v>12.3</v>
      </c>
    </row>
    <row r="66" spans="1:16" x14ac:dyDescent="0.25">
      <c r="A66" s="10" t="s">
        <v>83</v>
      </c>
      <c r="B66" t="s">
        <v>439</v>
      </c>
      <c r="C66" s="5" t="s">
        <v>440</v>
      </c>
      <c r="D66" s="5" t="s">
        <v>340</v>
      </c>
      <c r="E66" s="1">
        <v>100</v>
      </c>
      <c r="F66" s="1">
        <v>100</v>
      </c>
      <c r="M66" s="12">
        <f>12.07/100</f>
        <v>0.1207</v>
      </c>
      <c r="P66" s="3">
        <f>0.1207*100</f>
        <v>12.07</v>
      </c>
    </row>
    <row r="67" spans="1:16" x14ac:dyDescent="0.25">
      <c r="A67" s="10" t="s">
        <v>84</v>
      </c>
      <c r="B67" t="s">
        <v>441</v>
      </c>
      <c r="C67" s="5" t="s">
        <v>442</v>
      </c>
      <c r="D67" s="5" t="s">
        <v>340</v>
      </c>
      <c r="E67" s="1">
        <v>500</v>
      </c>
      <c r="F67" s="1">
        <v>100</v>
      </c>
      <c r="M67" s="12">
        <f>3.41/100</f>
        <v>3.4099999999999998E-2</v>
      </c>
      <c r="P67" s="3">
        <f>0.0341*500</f>
        <v>17.05</v>
      </c>
    </row>
    <row r="68" spans="1:16" x14ac:dyDescent="0.25">
      <c r="A68" s="10" t="s">
        <v>85</v>
      </c>
      <c r="B68" t="s">
        <v>443</v>
      </c>
      <c r="C68" s="5" t="s">
        <v>444</v>
      </c>
      <c r="D68" s="5" t="s">
        <v>340</v>
      </c>
      <c r="E68" s="1">
        <v>100</v>
      </c>
      <c r="F68" s="1">
        <v>100</v>
      </c>
      <c r="M68" s="12">
        <f>9.43/100</f>
        <v>9.4299999999999995E-2</v>
      </c>
      <c r="P68" s="3">
        <f>0.0943*100</f>
        <v>9.43</v>
      </c>
    </row>
    <row r="69" spans="1:16" x14ac:dyDescent="0.25">
      <c r="A69" s="10" t="s">
        <v>86</v>
      </c>
      <c r="B69" t="s">
        <v>445</v>
      </c>
      <c r="C69" s="5" t="s">
        <v>446</v>
      </c>
      <c r="D69" s="5" t="s">
        <v>340</v>
      </c>
      <c r="E69" s="1">
        <v>50</v>
      </c>
      <c r="F69" s="1">
        <v>100</v>
      </c>
      <c r="M69" s="12">
        <f>18.36/100</f>
        <v>0.18359999999999999</v>
      </c>
      <c r="P69" s="3">
        <f>0.1836*50</f>
        <v>9.1800000000000015</v>
      </c>
    </row>
    <row r="70" spans="1:16" x14ac:dyDescent="0.25">
      <c r="A70" s="10" t="s">
        <v>87</v>
      </c>
      <c r="B70" t="s">
        <v>447</v>
      </c>
      <c r="C70" s="5" t="s">
        <v>494</v>
      </c>
      <c r="D70" s="5" t="s">
        <v>340</v>
      </c>
      <c r="E70" s="1">
        <v>500</v>
      </c>
      <c r="F70" s="1">
        <v>100</v>
      </c>
      <c r="M70" s="12">
        <f>1.31/100</f>
        <v>1.3100000000000001E-2</v>
      </c>
      <c r="P70" s="3">
        <f>0.0135*500</f>
        <v>6.75</v>
      </c>
    </row>
    <row r="71" spans="1:16" x14ac:dyDescent="0.25">
      <c r="A71" s="10" t="s">
        <v>88</v>
      </c>
      <c r="B71" t="s">
        <v>448</v>
      </c>
      <c r="C71" s="5" t="s">
        <v>449</v>
      </c>
      <c r="D71" s="5" t="s">
        <v>340</v>
      </c>
      <c r="E71" s="1">
        <v>100</v>
      </c>
      <c r="F71" s="1">
        <v>100</v>
      </c>
      <c r="M71" s="12">
        <f>4.5/100</f>
        <v>4.4999999999999998E-2</v>
      </c>
      <c r="P71" s="3">
        <f>0.045*100</f>
        <v>4.5</v>
      </c>
    </row>
    <row r="72" spans="1:16" x14ac:dyDescent="0.25">
      <c r="A72" s="10" t="s">
        <v>89</v>
      </c>
      <c r="B72" t="s">
        <v>450</v>
      </c>
      <c r="C72" s="5" t="s">
        <v>451</v>
      </c>
      <c r="D72" s="5" t="s">
        <v>340</v>
      </c>
      <c r="E72" s="1">
        <v>100</v>
      </c>
      <c r="F72" s="1">
        <v>100</v>
      </c>
      <c r="M72" s="12">
        <f>10.2/100</f>
        <v>0.10199999999999999</v>
      </c>
      <c r="P72" s="3">
        <f>0.102*100</f>
        <v>10.199999999999999</v>
      </c>
    </row>
    <row r="73" spans="1:16" x14ac:dyDescent="0.25">
      <c r="A73" t="s">
        <v>90</v>
      </c>
      <c r="B73" s="23"/>
      <c r="E73" s="1"/>
      <c r="M73" s="12"/>
      <c r="P73" s="3">
        <f>0.32*375</f>
        <v>120</v>
      </c>
    </row>
    <row r="74" spans="1:16" x14ac:dyDescent="0.25">
      <c r="A74" t="s">
        <v>91</v>
      </c>
      <c r="B74" s="23"/>
      <c r="E74" s="1"/>
      <c r="P74" s="3">
        <f>0.72*400</f>
        <v>288</v>
      </c>
    </row>
    <row r="75" spans="1:16" x14ac:dyDescent="0.25">
      <c r="A75" s="10" t="s">
        <v>92</v>
      </c>
      <c r="B75" t="s">
        <v>452</v>
      </c>
      <c r="C75" s="5" t="s">
        <v>453</v>
      </c>
      <c r="D75" s="5" t="s">
        <v>340</v>
      </c>
      <c r="E75" s="1">
        <v>10</v>
      </c>
      <c r="F75" s="1">
        <v>1</v>
      </c>
      <c r="M75" s="11">
        <v>2.95</v>
      </c>
      <c r="P75" s="3">
        <f>2.95*10</f>
        <v>29.5</v>
      </c>
    </row>
    <row r="76" spans="1:16" x14ac:dyDescent="0.25">
      <c r="A76" s="10" t="s">
        <v>93</v>
      </c>
      <c r="B76" t="s">
        <v>454</v>
      </c>
      <c r="C76" s="5" t="s">
        <v>455</v>
      </c>
      <c r="D76" s="5" t="s">
        <v>340</v>
      </c>
      <c r="E76" s="1">
        <v>10</v>
      </c>
      <c r="F76" s="1">
        <v>1</v>
      </c>
      <c r="M76" s="11">
        <v>2.95</v>
      </c>
      <c r="P76" s="3">
        <f>2.95*10</f>
        <v>29.5</v>
      </c>
    </row>
    <row r="77" spans="1:16" x14ac:dyDescent="0.25">
      <c r="A77" s="10" t="s">
        <v>94</v>
      </c>
      <c r="B77" t="s">
        <v>456</v>
      </c>
      <c r="C77" s="5" t="s">
        <v>457</v>
      </c>
      <c r="D77" s="5" t="s">
        <v>340</v>
      </c>
      <c r="E77" s="1">
        <v>10</v>
      </c>
      <c r="F77" s="1">
        <v>1</v>
      </c>
      <c r="M77" s="11">
        <v>2.95</v>
      </c>
      <c r="P77" s="3">
        <f>2.95*10</f>
        <v>29.5</v>
      </c>
    </row>
    <row r="78" spans="1:16" x14ac:dyDescent="0.25">
      <c r="A78" t="s">
        <v>95</v>
      </c>
      <c r="B78" s="13" t="s">
        <v>458</v>
      </c>
      <c r="C78" s="5">
        <v>412793</v>
      </c>
      <c r="D78" s="5" t="s">
        <v>340</v>
      </c>
      <c r="E78" s="1">
        <v>1</v>
      </c>
      <c r="F78" s="1">
        <v>1</v>
      </c>
      <c r="M78" s="11">
        <v>162.18</v>
      </c>
      <c r="P78" s="3">
        <v>162.18</v>
      </c>
    </row>
    <row r="79" spans="1:16" x14ac:dyDescent="0.25">
      <c r="A79" s="19" t="s">
        <v>475</v>
      </c>
      <c r="B79" t="s">
        <v>459</v>
      </c>
      <c r="C79" s="15">
        <v>251355</v>
      </c>
      <c r="D79" s="5" t="s">
        <v>340</v>
      </c>
      <c r="E79" s="1">
        <v>1</v>
      </c>
      <c r="F79" s="1">
        <v>1</v>
      </c>
      <c r="M79" s="11">
        <v>31.36</v>
      </c>
      <c r="P79" s="3">
        <v>31.36</v>
      </c>
    </row>
    <row r="80" spans="1:16" x14ac:dyDescent="0.25">
      <c r="A80" s="19" t="s">
        <v>476</v>
      </c>
      <c r="B80" t="s">
        <v>460</v>
      </c>
      <c r="C80" s="17">
        <v>366334</v>
      </c>
      <c r="D80" s="5" t="s">
        <v>340</v>
      </c>
      <c r="E80" s="1">
        <v>350</v>
      </c>
      <c r="F80" s="1">
        <v>350</v>
      </c>
      <c r="M80" s="12">
        <f>55.19/350</f>
        <v>0.15768571428571429</v>
      </c>
      <c r="P80" s="3">
        <f>0.158*350</f>
        <v>55.3</v>
      </c>
    </row>
    <row r="81" spans="1:16" x14ac:dyDescent="0.25">
      <c r="A81" s="19" t="s">
        <v>477</v>
      </c>
      <c r="B81" t="s">
        <v>461</v>
      </c>
      <c r="C81" s="17">
        <v>366335</v>
      </c>
      <c r="D81" s="5" t="s">
        <v>340</v>
      </c>
      <c r="E81" s="1">
        <v>350</v>
      </c>
      <c r="F81" s="1">
        <v>350</v>
      </c>
      <c r="M81" s="12">
        <f>64.4/350</f>
        <v>0.18400000000000002</v>
      </c>
      <c r="P81" s="3">
        <f>0.184*350</f>
        <v>64.400000000000006</v>
      </c>
    </row>
    <row r="82" spans="1:16" x14ac:dyDescent="0.25">
      <c r="A82" s="19" t="s">
        <v>478</v>
      </c>
      <c r="B82" t="s">
        <v>462</v>
      </c>
      <c r="C82" s="17">
        <v>366336</v>
      </c>
      <c r="D82" s="5" t="s">
        <v>340</v>
      </c>
      <c r="E82" s="1">
        <v>350</v>
      </c>
      <c r="F82" s="1">
        <v>350</v>
      </c>
      <c r="M82" s="12">
        <f>77.91/350</f>
        <v>0.22259999999999999</v>
      </c>
      <c r="P82" s="3">
        <f>0.223*350</f>
        <v>78.05</v>
      </c>
    </row>
    <row r="83" spans="1:16" x14ac:dyDescent="0.25">
      <c r="A83" s="19" t="s">
        <v>479</v>
      </c>
      <c r="B83" t="s">
        <v>463</v>
      </c>
      <c r="C83" s="20">
        <v>133318</v>
      </c>
      <c r="D83" s="5" t="s">
        <v>340</v>
      </c>
      <c r="E83" s="1">
        <v>1</v>
      </c>
      <c r="F83" s="1">
        <v>1</v>
      </c>
      <c r="M83" s="11">
        <v>65.349999999999994</v>
      </c>
      <c r="P83" s="3">
        <v>65.349999999999994</v>
      </c>
    </row>
    <row r="84" spans="1:16" x14ac:dyDescent="0.25">
      <c r="A84" s="19" t="s">
        <v>480</v>
      </c>
      <c r="B84" t="s">
        <v>464</v>
      </c>
      <c r="C84" s="20">
        <v>133322</v>
      </c>
      <c r="D84" s="5" t="s">
        <v>340</v>
      </c>
      <c r="E84" s="1">
        <v>1</v>
      </c>
      <c r="F84" s="1">
        <v>1</v>
      </c>
      <c r="M84" s="11">
        <v>43.21</v>
      </c>
      <c r="P84" s="3">
        <v>43.21</v>
      </c>
    </row>
    <row r="85" spans="1:16" x14ac:dyDescent="0.25">
      <c r="A85" s="10" t="s">
        <v>96</v>
      </c>
      <c r="B85" t="s">
        <v>465</v>
      </c>
      <c r="C85" s="22">
        <v>900339</v>
      </c>
      <c r="D85" s="5" t="s">
        <v>340</v>
      </c>
      <c r="E85" s="1">
        <v>1</v>
      </c>
      <c r="F85" s="1">
        <v>1</v>
      </c>
      <c r="M85" s="11">
        <v>77.569999999999993</v>
      </c>
      <c r="P85" s="3">
        <v>77.569999999999993</v>
      </c>
    </row>
    <row r="86" spans="1:16" x14ac:dyDescent="0.25">
      <c r="A86" s="16" t="s">
        <v>474</v>
      </c>
      <c r="B86" t="s">
        <v>466</v>
      </c>
      <c r="C86" s="5">
        <v>23015</v>
      </c>
      <c r="D86" s="5" t="s">
        <v>340</v>
      </c>
      <c r="E86" s="1">
        <v>3</v>
      </c>
      <c r="F86" s="1">
        <v>1</v>
      </c>
      <c r="M86" s="11">
        <v>17.170000000000002</v>
      </c>
      <c r="P86" s="3">
        <f>17.17*3</f>
        <v>51.510000000000005</v>
      </c>
    </row>
    <row r="87" spans="1:16" x14ac:dyDescent="0.25">
      <c r="A87" s="10" t="s">
        <v>97</v>
      </c>
      <c r="B87" t="s">
        <v>467</v>
      </c>
      <c r="C87" s="5">
        <v>407919</v>
      </c>
      <c r="D87" s="5" t="s">
        <v>340</v>
      </c>
      <c r="E87" s="1">
        <v>1</v>
      </c>
      <c r="F87" s="1">
        <v>1</v>
      </c>
      <c r="M87" s="11">
        <v>26.43</v>
      </c>
      <c r="P87" s="3">
        <v>26.43</v>
      </c>
    </row>
    <row r="88" spans="1:16" x14ac:dyDescent="0.25">
      <c r="A88" s="16" t="s">
        <v>481</v>
      </c>
      <c r="B88" t="s">
        <v>495</v>
      </c>
      <c r="C88" s="5">
        <v>16749</v>
      </c>
      <c r="E88" s="1">
        <v>1</v>
      </c>
      <c r="F88" s="1">
        <v>1</v>
      </c>
    </row>
    <row r="89" spans="1:16" x14ac:dyDescent="0.25">
      <c r="A89" s="16" t="s">
        <v>483</v>
      </c>
      <c r="B89" t="s">
        <v>482</v>
      </c>
      <c r="C89" s="5">
        <v>16790</v>
      </c>
      <c r="E89" s="1">
        <v>1</v>
      </c>
      <c r="F89" s="1">
        <v>1</v>
      </c>
    </row>
    <row r="90" spans="1:16" x14ac:dyDescent="0.25">
      <c r="A90" s="16" t="s">
        <v>484</v>
      </c>
      <c r="B90" t="s">
        <v>485</v>
      </c>
      <c r="C90" s="5">
        <v>16792</v>
      </c>
      <c r="E90" s="1">
        <v>1</v>
      </c>
      <c r="F90" s="1">
        <v>1</v>
      </c>
    </row>
    <row r="91" spans="1:16" x14ac:dyDescent="0.25">
      <c r="A91" s="16" t="s">
        <v>486</v>
      </c>
      <c r="B91" t="s">
        <v>487</v>
      </c>
      <c r="C91" s="5">
        <v>16794</v>
      </c>
      <c r="E91" s="1">
        <v>1</v>
      </c>
      <c r="F91" s="1">
        <v>1</v>
      </c>
    </row>
    <row r="92" spans="1:16" x14ac:dyDescent="0.25">
      <c r="A92" s="16" t="s">
        <v>488</v>
      </c>
      <c r="B92" t="s">
        <v>489</v>
      </c>
      <c r="C92" s="5">
        <v>16791</v>
      </c>
      <c r="E92" s="1">
        <v>1</v>
      </c>
      <c r="F92" s="1">
        <v>1</v>
      </c>
    </row>
    <row r="93" spans="1:16" x14ac:dyDescent="0.25">
      <c r="A93" s="16" t="s">
        <v>491</v>
      </c>
      <c r="B93" t="s">
        <v>490</v>
      </c>
      <c r="C93" s="5">
        <v>2792</v>
      </c>
      <c r="E93" s="1">
        <v>1</v>
      </c>
      <c r="F93" s="1">
        <v>1</v>
      </c>
    </row>
    <row r="94" spans="1:16" x14ac:dyDescent="0.25">
      <c r="A94" t="s">
        <v>98</v>
      </c>
      <c r="B94" t="s">
        <v>496</v>
      </c>
      <c r="C94" s="5" t="s">
        <v>497</v>
      </c>
      <c r="D94" s="5" t="s">
        <v>340</v>
      </c>
      <c r="E94" s="1">
        <v>50</v>
      </c>
      <c r="F94" s="1">
        <v>25</v>
      </c>
    </row>
    <row r="95" spans="1:16" x14ac:dyDescent="0.25">
      <c r="A95" t="s">
        <v>99</v>
      </c>
      <c r="B95" t="s">
        <v>501</v>
      </c>
      <c r="C95" s="5" t="s">
        <v>498</v>
      </c>
      <c r="D95" s="5" t="s">
        <v>340</v>
      </c>
      <c r="E95" s="1">
        <v>50</v>
      </c>
      <c r="F95" s="1">
        <v>50</v>
      </c>
    </row>
    <row r="96" spans="1:16" x14ac:dyDescent="0.25">
      <c r="A96" t="s">
        <v>100</v>
      </c>
      <c r="B96" t="s">
        <v>499</v>
      </c>
      <c r="C96" s="5" t="s">
        <v>500</v>
      </c>
      <c r="D96" s="5" t="s">
        <v>340</v>
      </c>
      <c r="E96" s="1">
        <v>50</v>
      </c>
      <c r="F96" s="1">
        <v>50</v>
      </c>
    </row>
    <row r="97" spans="1:13" x14ac:dyDescent="0.25">
      <c r="A97" t="s">
        <v>101</v>
      </c>
      <c r="B97" t="s">
        <v>502</v>
      </c>
      <c r="C97" s="5" t="s">
        <v>503</v>
      </c>
      <c r="D97" s="5" t="s">
        <v>340</v>
      </c>
      <c r="E97" s="1">
        <v>25</v>
      </c>
      <c r="F97" s="1">
        <v>25</v>
      </c>
    </row>
    <row r="98" spans="1:13" x14ac:dyDescent="0.25">
      <c r="A98" t="s">
        <v>102</v>
      </c>
      <c r="B98" t="s">
        <v>504</v>
      </c>
      <c r="C98" s="5" t="s">
        <v>505</v>
      </c>
      <c r="D98" s="5" t="s">
        <v>340</v>
      </c>
      <c r="E98" s="1">
        <v>12</v>
      </c>
      <c r="F98" s="1">
        <v>12</v>
      </c>
    </row>
    <row r="99" spans="1:13" x14ac:dyDescent="0.25">
      <c r="A99" t="s">
        <v>103</v>
      </c>
      <c r="B99" t="s">
        <v>507</v>
      </c>
      <c r="C99" s="5" t="s">
        <v>506</v>
      </c>
      <c r="D99" s="5" t="s">
        <v>340</v>
      </c>
      <c r="E99" s="1">
        <v>50</v>
      </c>
      <c r="F99" s="1">
        <v>50</v>
      </c>
    </row>
    <row r="100" spans="1:13" x14ac:dyDescent="0.25">
      <c r="A100" t="s">
        <v>104</v>
      </c>
      <c r="B100" t="s">
        <v>508</v>
      </c>
      <c r="C100" s="5" t="s">
        <v>509</v>
      </c>
      <c r="D100" s="5" t="s">
        <v>340</v>
      </c>
      <c r="E100" s="1">
        <v>50</v>
      </c>
      <c r="F100" s="1">
        <v>50</v>
      </c>
    </row>
    <row r="101" spans="1:13" x14ac:dyDescent="0.25">
      <c r="A101" t="s">
        <v>105</v>
      </c>
      <c r="B101" t="s">
        <v>510</v>
      </c>
      <c r="C101" s="5" t="s">
        <v>511</v>
      </c>
      <c r="D101" s="5" t="s">
        <v>340</v>
      </c>
      <c r="E101" s="1">
        <v>50</v>
      </c>
      <c r="F101" s="1">
        <v>50</v>
      </c>
    </row>
    <row r="102" spans="1:13" x14ac:dyDescent="0.25">
      <c r="A102" t="s">
        <v>106</v>
      </c>
      <c r="B102" t="s">
        <v>512</v>
      </c>
      <c r="C102" s="5" t="s">
        <v>513</v>
      </c>
      <c r="D102" s="5" t="s">
        <v>340</v>
      </c>
      <c r="E102" s="1">
        <v>25</v>
      </c>
      <c r="F102" s="1">
        <v>25</v>
      </c>
    </row>
    <row r="103" spans="1:13" x14ac:dyDescent="0.25">
      <c r="A103" t="s">
        <v>107</v>
      </c>
      <c r="B103" t="s">
        <v>504</v>
      </c>
      <c r="C103" s="5" t="s">
        <v>505</v>
      </c>
      <c r="D103" s="5" t="s">
        <v>340</v>
      </c>
      <c r="E103" s="1">
        <v>13</v>
      </c>
      <c r="F103" s="1">
        <v>13</v>
      </c>
    </row>
    <row r="104" spans="1:13" x14ac:dyDescent="0.25">
      <c r="A104" t="s">
        <v>108</v>
      </c>
      <c r="B104" t="s">
        <v>517</v>
      </c>
      <c r="C104" s="5" t="s">
        <v>514</v>
      </c>
      <c r="D104" s="5" t="s">
        <v>340</v>
      </c>
      <c r="E104" s="1">
        <v>100</v>
      </c>
      <c r="F104" s="1">
        <v>100</v>
      </c>
    </row>
    <row r="105" spans="1:13" x14ac:dyDescent="0.25">
      <c r="A105" t="s">
        <v>109</v>
      </c>
      <c r="B105" t="s">
        <v>515</v>
      </c>
      <c r="C105" s="5" t="s">
        <v>516</v>
      </c>
      <c r="D105" s="5" t="s">
        <v>340</v>
      </c>
      <c r="E105" s="1">
        <v>100</v>
      </c>
      <c r="F105" s="1">
        <v>50</v>
      </c>
    </row>
    <row r="106" spans="1:13" x14ac:dyDescent="0.25">
      <c r="A106" t="s">
        <v>110</v>
      </c>
      <c r="B106" t="s">
        <v>518</v>
      </c>
      <c r="C106" s="5" t="s">
        <v>519</v>
      </c>
      <c r="D106" s="5" t="s">
        <v>340</v>
      </c>
      <c r="E106" s="1">
        <v>100</v>
      </c>
      <c r="F106" s="1">
        <v>100</v>
      </c>
    </row>
    <row r="107" spans="1:13" x14ac:dyDescent="0.25">
      <c r="A107" t="s">
        <v>111</v>
      </c>
      <c r="B107" t="s">
        <v>520</v>
      </c>
      <c r="C107" s="5" t="s">
        <v>521</v>
      </c>
      <c r="D107" s="5" t="s">
        <v>340</v>
      </c>
      <c r="E107" s="1">
        <v>100</v>
      </c>
      <c r="F107" s="1">
        <v>100</v>
      </c>
    </row>
    <row r="108" spans="1:13" x14ac:dyDescent="0.25">
      <c r="A108" t="s">
        <v>112</v>
      </c>
      <c r="B108" t="s">
        <v>522</v>
      </c>
      <c r="C108" s="5">
        <v>12505</v>
      </c>
      <c r="D108" s="5" t="s">
        <v>340</v>
      </c>
      <c r="E108" s="1">
        <v>50</v>
      </c>
      <c r="F108" s="1">
        <v>1</v>
      </c>
      <c r="M108" s="11">
        <v>7.55</v>
      </c>
    </row>
    <row r="109" spans="1:13" x14ac:dyDescent="0.25">
      <c r="A109" t="s">
        <v>113</v>
      </c>
      <c r="B109" t="s">
        <v>523</v>
      </c>
      <c r="C109" s="5">
        <v>12432</v>
      </c>
      <c r="D109" s="5" t="s">
        <v>340</v>
      </c>
      <c r="E109" s="1">
        <v>50</v>
      </c>
      <c r="F109" s="1">
        <v>1</v>
      </c>
      <c r="M109" s="11">
        <v>6.6</v>
      </c>
    </row>
    <row r="110" spans="1:13" x14ac:dyDescent="0.25">
      <c r="A110" t="s">
        <v>114</v>
      </c>
      <c r="B110" t="s">
        <v>524</v>
      </c>
      <c r="C110" s="5">
        <v>12467</v>
      </c>
      <c r="D110" s="5" t="s">
        <v>340</v>
      </c>
      <c r="E110" s="1">
        <v>50</v>
      </c>
      <c r="F110" s="1">
        <v>1</v>
      </c>
      <c r="M110" s="11">
        <v>11.33</v>
      </c>
    </row>
    <row r="111" spans="1:13" x14ac:dyDescent="0.25">
      <c r="A111" t="s">
        <v>115</v>
      </c>
      <c r="B111" t="s">
        <v>525</v>
      </c>
      <c r="C111" s="5">
        <v>178470</v>
      </c>
      <c r="D111" s="5" t="s">
        <v>340</v>
      </c>
      <c r="E111" s="1">
        <v>50</v>
      </c>
      <c r="F111" s="1">
        <v>1</v>
      </c>
      <c r="M111" s="11">
        <v>3.96</v>
      </c>
    </row>
    <row r="112" spans="1:13" x14ac:dyDescent="0.25">
      <c r="A112" t="s">
        <v>116</v>
      </c>
      <c r="B112" t="s">
        <v>527</v>
      </c>
      <c r="C112" s="5">
        <v>12416</v>
      </c>
      <c r="D112" s="5" t="s">
        <v>340</v>
      </c>
      <c r="E112" s="1">
        <v>50</v>
      </c>
      <c r="F112" s="1">
        <v>1</v>
      </c>
      <c r="M112" s="11">
        <v>7.46</v>
      </c>
    </row>
    <row r="113" spans="1:13" x14ac:dyDescent="0.25">
      <c r="A113" t="s">
        <v>117</v>
      </c>
      <c r="B113" t="s">
        <v>526</v>
      </c>
      <c r="C113" s="5">
        <v>12475</v>
      </c>
      <c r="D113" s="5" t="s">
        <v>340</v>
      </c>
      <c r="E113" s="1">
        <v>50</v>
      </c>
      <c r="F113" s="1">
        <v>1</v>
      </c>
      <c r="M113" s="11">
        <v>11.83</v>
      </c>
    </row>
    <row r="114" spans="1:13" x14ac:dyDescent="0.25">
      <c r="A114" t="s">
        <v>118</v>
      </c>
      <c r="B114" t="s">
        <v>528</v>
      </c>
      <c r="C114" s="5">
        <v>12670</v>
      </c>
      <c r="D114" s="5" t="s">
        <v>340</v>
      </c>
      <c r="E114" s="1">
        <v>50</v>
      </c>
      <c r="F114" s="1">
        <v>1</v>
      </c>
      <c r="M114" s="11">
        <v>12.85</v>
      </c>
    </row>
    <row r="115" spans="1:13" x14ac:dyDescent="0.25">
      <c r="A115" t="s">
        <v>119</v>
      </c>
      <c r="B115" t="s">
        <v>529</v>
      </c>
      <c r="C115" s="5">
        <v>12300</v>
      </c>
      <c r="D115" s="5" t="s">
        <v>340</v>
      </c>
      <c r="E115" s="1">
        <v>50</v>
      </c>
      <c r="F115" s="1">
        <v>1</v>
      </c>
      <c r="M115" s="11">
        <v>11.33</v>
      </c>
    </row>
    <row r="116" spans="1:13" x14ac:dyDescent="0.25">
      <c r="A116" t="s">
        <v>120</v>
      </c>
      <c r="B116" t="s">
        <v>530</v>
      </c>
      <c r="C116" s="5">
        <v>12645</v>
      </c>
      <c r="D116" s="5" t="s">
        <v>340</v>
      </c>
      <c r="E116" s="1">
        <v>50</v>
      </c>
      <c r="F116" s="1">
        <v>1</v>
      </c>
      <c r="M116" s="11">
        <v>17.93</v>
      </c>
    </row>
    <row r="117" spans="1:13" x14ac:dyDescent="0.25">
      <c r="A117" t="s">
        <v>121</v>
      </c>
      <c r="B117" t="s">
        <v>531</v>
      </c>
      <c r="C117" s="5">
        <v>12599</v>
      </c>
      <c r="D117" s="5" t="s">
        <v>340</v>
      </c>
      <c r="E117" s="1">
        <v>50</v>
      </c>
      <c r="F117" s="1">
        <v>1</v>
      </c>
      <c r="M117" s="11">
        <v>13.1</v>
      </c>
    </row>
    <row r="118" spans="1:13" x14ac:dyDescent="0.25">
      <c r="A118" t="s">
        <v>122</v>
      </c>
      <c r="B118" t="s">
        <v>532</v>
      </c>
      <c r="C118" s="5">
        <v>12378</v>
      </c>
      <c r="D118" s="5" t="s">
        <v>340</v>
      </c>
      <c r="E118" s="1">
        <v>50</v>
      </c>
      <c r="F118" s="1">
        <v>1</v>
      </c>
      <c r="M118" s="11">
        <v>14.16</v>
      </c>
    </row>
    <row r="119" spans="1:13" x14ac:dyDescent="0.25">
      <c r="A119" t="s">
        <v>123</v>
      </c>
      <c r="B119" t="s">
        <v>533</v>
      </c>
      <c r="C119" s="5">
        <v>556360</v>
      </c>
      <c r="D119" s="5" t="s">
        <v>340</v>
      </c>
      <c r="E119" s="1">
        <v>50</v>
      </c>
      <c r="F119" s="1">
        <v>1</v>
      </c>
      <c r="M119" s="11">
        <v>16.170000000000002</v>
      </c>
    </row>
    <row r="120" spans="1:13" x14ac:dyDescent="0.25">
      <c r="A120" t="s">
        <v>124</v>
      </c>
      <c r="B120" t="s">
        <v>534</v>
      </c>
      <c r="C120" s="5">
        <v>12246</v>
      </c>
      <c r="D120" s="5" t="s">
        <v>340</v>
      </c>
      <c r="E120" s="1">
        <v>50</v>
      </c>
      <c r="F120" s="1">
        <v>1</v>
      </c>
      <c r="M120" s="11">
        <v>8.9700000000000006</v>
      </c>
    </row>
    <row r="121" spans="1:13" x14ac:dyDescent="0.25">
      <c r="A121" t="s">
        <v>125</v>
      </c>
      <c r="B121" t="s">
        <v>535</v>
      </c>
      <c r="C121" s="5">
        <v>12254</v>
      </c>
      <c r="D121" s="5" t="s">
        <v>340</v>
      </c>
      <c r="E121" s="1">
        <v>50</v>
      </c>
      <c r="F121" s="1">
        <v>1</v>
      </c>
      <c r="M121" s="11">
        <v>8.23</v>
      </c>
    </row>
    <row r="122" spans="1:13" x14ac:dyDescent="0.25">
      <c r="A122" t="s">
        <v>126</v>
      </c>
      <c r="B122" t="s">
        <v>536</v>
      </c>
      <c r="C122" s="5">
        <v>538655</v>
      </c>
      <c r="D122" s="5" t="s">
        <v>340</v>
      </c>
      <c r="E122" s="1">
        <v>50</v>
      </c>
      <c r="F122" s="1">
        <v>1</v>
      </c>
      <c r="M122" s="11">
        <v>6</v>
      </c>
    </row>
    <row r="123" spans="1:13" x14ac:dyDescent="0.25">
      <c r="A123" t="s">
        <v>127</v>
      </c>
      <c r="B123" t="s">
        <v>537</v>
      </c>
      <c r="C123" s="5">
        <v>12297</v>
      </c>
      <c r="D123" s="5" t="s">
        <v>340</v>
      </c>
      <c r="E123" s="1">
        <v>50</v>
      </c>
      <c r="F123" s="1">
        <v>1</v>
      </c>
      <c r="M123" s="11">
        <v>8.23</v>
      </c>
    </row>
    <row r="124" spans="1:13" x14ac:dyDescent="0.25">
      <c r="A124" t="s">
        <v>128</v>
      </c>
      <c r="B124" t="s">
        <v>538</v>
      </c>
      <c r="C124" s="5">
        <v>12270</v>
      </c>
      <c r="D124" s="5" t="s">
        <v>340</v>
      </c>
      <c r="E124" s="1">
        <v>50</v>
      </c>
      <c r="F124" s="1">
        <v>1</v>
      </c>
      <c r="M124" s="11">
        <v>8.23</v>
      </c>
    </row>
    <row r="125" spans="1:13" x14ac:dyDescent="0.25">
      <c r="A125" t="s">
        <v>129</v>
      </c>
      <c r="B125" t="s">
        <v>539</v>
      </c>
      <c r="C125" s="5">
        <v>12289</v>
      </c>
      <c r="D125" s="5" t="s">
        <v>340</v>
      </c>
      <c r="E125" s="1">
        <v>50</v>
      </c>
      <c r="F125" s="1">
        <v>1</v>
      </c>
      <c r="M125" s="11">
        <v>13.37</v>
      </c>
    </row>
    <row r="126" spans="1:13" x14ac:dyDescent="0.25">
      <c r="A126" t="s">
        <v>130</v>
      </c>
      <c r="B126" t="s">
        <v>540</v>
      </c>
      <c r="C126" s="5">
        <v>100385</v>
      </c>
      <c r="D126" s="5" t="s">
        <v>340</v>
      </c>
      <c r="E126" s="1">
        <v>10</v>
      </c>
      <c r="F126" s="1">
        <v>1</v>
      </c>
      <c r="M126" s="11">
        <v>10.53</v>
      </c>
    </row>
    <row r="127" spans="1:13" x14ac:dyDescent="0.25">
      <c r="A127" t="s">
        <v>131</v>
      </c>
      <c r="B127" t="s">
        <v>541</v>
      </c>
      <c r="C127" s="5">
        <v>100386</v>
      </c>
      <c r="D127" s="5" t="s">
        <v>340</v>
      </c>
      <c r="E127" s="1">
        <v>10</v>
      </c>
      <c r="F127" s="1">
        <v>1</v>
      </c>
      <c r="M127" s="11">
        <v>13.91</v>
      </c>
    </row>
    <row r="128" spans="1:13" x14ac:dyDescent="0.25">
      <c r="A128" t="s">
        <v>132</v>
      </c>
      <c r="B128" t="s">
        <v>542</v>
      </c>
      <c r="C128" s="5">
        <v>100387</v>
      </c>
      <c r="D128" s="5" t="s">
        <v>340</v>
      </c>
      <c r="E128" s="1">
        <v>10</v>
      </c>
      <c r="F128" s="1">
        <v>1</v>
      </c>
      <c r="M128" s="11">
        <v>18.43</v>
      </c>
    </row>
    <row r="129" spans="1:13" x14ac:dyDescent="0.25">
      <c r="A129" t="s">
        <v>133</v>
      </c>
      <c r="B129" t="s">
        <v>543</v>
      </c>
      <c r="C129" s="5">
        <v>100388</v>
      </c>
      <c r="D129" s="5" t="s">
        <v>340</v>
      </c>
      <c r="E129" s="1">
        <v>10</v>
      </c>
      <c r="F129" s="1">
        <v>1</v>
      </c>
      <c r="M129" s="11">
        <v>17.73</v>
      </c>
    </row>
    <row r="130" spans="1:13" x14ac:dyDescent="0.25">
      <c r="A130" t="s">
        <v>134</v>
      </c>
      <c r="B130" t="s">
        <v>544</v>
      </c>
      <c r="C130" s="5">
        <v>100389</v>
      </c>
      <c r="D130" s="5" t="s">
        <v>340</v>
      </c>
      <c r="E130" s="1">
        <v>10</v>
      </c>
      <c r="F130" s="1">
        <v>1</v>
      </c>
      <c r="M130" s="11">
        <v>17.96</v>
      </c>
    </row>
    <row r="131" spans="1:13" x14ac:dyDescent="0.25">
      <c r="A131" t="s">
        <v>135</v>
      </c>
      <c r="B131" t="s">
        <v>545</v>
      </c>
      <c r="C131" s="5">
        <v>100391</v>
      </c>
      <c r="D131" s="5" t="s">
        <v>340</v>
      </c>
      <c r="E131" s="1">
        <v>10</v>
      </c>
      <c r="F131" s="1">
        <v>1</v>
      </c>
      <c r="M131" s="11">
        <v>9.73</v>
      </c>
    </row>
    <row r="132" spans="1:13" x14ac:dyDescent="0.25">
      <c r="A132" t="s">
        <v>136</v>
      </c>
      <c r="B132" t="s">
        <v>546</v>
      </c>
      <c r="C132" s="5">
        <v>100392</v>
      </c>
      <c r="D132" s="5" t="s">
        <v>340</v>
      </c>
      <c r="E132" s="1">
        <v>10</v>
      </c>
      <c r="F132" s="1">
        <v>1</v>
      </c>
      <c r="M132" s="11">
        <v>11.32</v>
      </c>
    </row>
    <row r="133" spans="1:13" x14ac:dyDescent="0.25">
      <c r="A133" t="s">
        <v>137</v>
      </c>
      <c r="B133" t="s">
        <v>547</v>
      </c>
      <c r="C133" s="5">
        <v>100393</v>
      </c>
      <c r="D133" s="5" t="s">
        <v>340</v>
      </c>
      <c r="E133" s="1">
        <v>10</v>
      </c>
      <c r="F133" s="1">
        <v>1</v>
      </c>
      <c r="M133" s="11">
        <v>36.020000000000003</v>
      </c>
    </row>
    <row r="134" spans="1:13" x14ac:dyDescent="0.25">
      <c r="A134" t="s">
        <v>138</v>
      </c>
      <c r="B134" t="s">
        <v>548</v>
      </c>
      <c r="C134" s="5">
        <v>167184</v>
      </c>
      <c r="D134" s="5" t="s">
        <v>340</v>
      </c>
      <c r="E134" s="1">
        <v>20</v>
      </c>
      <c r="F134" s="1">
        <v>1</v>
      </c>
      <c r="M134" s="11">
        <v>9.92</v>
      </c>
    </row>
    <row r="135" spans="1:13" x14ac:dyDescent="0.25">
      <c r="A135" t="s">
        <v>139</v>
      </c>
      <c r="B135" t="s">
        <v>549</v>
      </c>
      <c r="C135" s="5">
        <v>167186</v>
      </c>
      <c r="D135" s="5" t="s">
        <v>340</v>
      </c>
      <c r="E135" s="1">
        <v>20</v>
      </c>
      <c r="F135" s="1">
        <v>1</v>
      </c>
      <c r="M135" s="11">
        <v>13.48</v>
      </c>
    </row>
    <row r="136" spans="1:13" x14ac:dyDescent="0.25">
      <c r="A136" t="s">
        <v>140</v>
      </c>
      <c r="B136" t="s">
        <v>544</v>
      </c>
      <c r="C136" s="5">
        <v>100389</v>
      </c>
      <c r="D136" s="5" t="s">
        <v>340</v>
      </c>
      <c r="E136" s="1">
        <v>20</v>
      </c>
      <c r="F136" s="1">
        <v>1</v>
      </c>
      <c r="M136" s="11">
        <v>17.96</v>
      </c>
    </row>
    <row r="137" spans="1:13" x14ac:dyDescent="0.25">
      <c r="A137" t="s">
        <v>141</v>
      </c>
      <c r="B137" t="s">
        <v>550</v>
      </c>
      <c r="C137" s="5">
        <v>156597</v>
      </c>
      <c r="D137" s="5" t="s">
        <v>340</v>
      </c>
      <c r="E137" s="1">
        <v>20</v>
      </c>
      <c r="F137" s="1">
        <v>1</v>
      </c>
      <c r="M137" s="11">
        <v>18.28</v>
      </c>
    </row>
    <row r="138" spans="1:13" x14ac:dyDescent="0.25">
      <c r="A138" t="s">
        <v>142</v>
      </c>
      <c r="B138" t="s">
        <v>543</v>
      </c>
      <c r="C138" s="5">
        <v>100388</v>
      </c>
      <c r="D138" s="5" t="s">
        <v>340</v>
      </c>
      <c r="E138" s="1">
        <v>25</v>
      </c>
      <c r="F138" s="1">
        <v>1</v>
      </c>
      <c r="M138" s="11">
        <v>17.73</v>
      </c>
    </row>
    <row r="139" spans="1:13" x14ac:dyDescent="0.25">
      <c r="A139" t="s">
        <v>143</v>
      </c>
      <c r="B139" t="s">
        <v>551</v>
      </c>
      <c r="C139" s="5">
        <v>156596</v>
      </c>
      <c r="D139" s="5" t="s">
        <v>340</v>
      </c>
      <c r="E139" s="1">
        <v>25</v>
      </c>
      <c r="F139" s="1">
        <v>1</v>
      </c>
      <c r="M139" s="11">
        <v>18.48</v>
      </c>
    </row>
    <row r="140" spans="1:13" x14ac:dyDescent="0.25">
      <c r="A140" t="s">
        <v>144</v>
      </c>
      <c r="B140" t="s">
        <v>542</v>
      </c>
      <c r="C140" s="5">
        <v>100387</v>
      </c>
      <c r="D140" s="5" t="s">
        <v>340</v>
      </c>
      <c r="E140" s="1">
        <v>25</v>
      </c>
      <c r="F140" s="1">
        <v>1</v>
      </c>
      <c r="M140" s="11">
        <v>18.43</v>
      </c>
    </row>
    <row r="141" spans="1:13" x14ac:dyDescent="0.25">
      <c r="A141" t="s">
        <v>145</v>
      </c>
      <c r="B141" t="s">
        <v>552</v>
      </c>
      <c r="C141" s="5">
        <v>975799</v>
      </c>
      <c r="D141" s="5" t="s">
        <v>340</v>
      </c>
      <c r="E141" s="1">
        <v>25</v>
      </c>
      <c r="F141" s="1">
        <v>1</v>
      </c>
      <c r="M141" s="11">
        <v>19.03</v>
      </c>
    </row>
    <row r="142" spans="1:13" x14ac:dyDescent="0.25">
      <c r="A142" t="s">
        <v>146</v>
      </c>
      <c r="B142" t="s">
        <v>553</v>
      </c>
      <c r="C142" s="5">
        <v>100386</v>
      </c>
      <c r="D142" s="5" t="s">
        <v>340</v>
      </c>
      <c r="E142" s="1">
        <v>25</v>
      </c>
      <c r="F142" s="1">
        <v>1</v>
      </c>
      <c r="M142" s="11">
        <v>13.91</v>
      </c>
    </row>
    <row r="143" spans="1:13" x14ac:dyDescent="0.25">
      <c r="A143" t="s">
        <v>147</v>
      </c>
      <c r="B143" t="s">
        <v>554</v>
      </c>
      <c r="C143" s="5">
        <v>156598</v>
      </c>
      <c r="D143" s="5" t="s">
        <v>340</v>
      </c>
      <c r="E143" s="1">
        <v>25</v>
      </c>
      <c r="F143" s="1">
        <v>1</v>
      </c>
      <c r="M143" s="11">
        <v>13.87</v>
      </c>
    </row>
    <row r="144" spans="1:13" x14ac:dyDescent="0.25">
      <c r="A144" t="s">
        <v>148</v>
      </c>
      <c r="B144" t="s">
        <v>540</v>
      </c>
      <c r="C144" s="5">
        <v>100385</v>
      </c>
      <c r="D144" s="5" t="s">
        <v>340</v>
      </c>
      <c r="E144" s="1">
        <v>25</v>
      </c>
      <c r="F144" s="1">
        <v>1</v>
      </c>
      <c r="M144" s="11">
        <v>10.53</v>
      </c>
    </row>
    <row r="145" spans="1:13" x14ac:dyDescent="0.25">
      <c r="A145" t="s">
        <v>149</v>
      </c>
      <c r="B145" t="s">
        <v>555</v>
      </c>
      <c r="C145" s="5">
        <v>32859</v>
      </c>
      <c r="D145" s="5" t="s">
        <v>340</v>
      </c>
      <c r="E145" s="1">
        <v>25</v>
      </c>
      <c r="F145" s="1">
        <v>1</v>
      </c>
      <c r="M145" s="11">
        <v>8.39</v>
      </c>
    </row>
    <row r="146" spans="1:13" x14ac:dyDescent="0.25">
      <c r="A146" t="s">
        <v>150</v>
      </c>
      <c r="B146" t="s">
        <v>556</v>
      </c>
      <c r="C146" s="5">
        <v>365892</v>
      </c>
      <c r="D146" s="5" t="s">
        <v>340</v>
      </c>
      <c r="E146" s="1">
        <v>40</v>
      </c>
      <c r="F146" s="1">
        <v>1</v>
      </c>
      <c r="M146" s="11">
        <v>13.8</v>
      </c>
    </row>
    <row r="147" spans="1:13" x14ac:dyDescent="0.25">
      <c r="A147" t="s">
        <v>151</v>
      </c>
      <c r="B147" t="s">
        <v>556</v>
      </c>
      <c r="C147" s="5">
        <v>365885</v>
      </c>
      <c r="D147" s="5" t="s">
        <v>340</v>
      </c>
      <c r="E147" s="1">
        <v>40</v>
      </c>
      <c r="F147" s="1">
        <v>1</v>
      </c>
      <c r="M147" s="11">
        <v>13.8</v>
      </c>
    </row>
    <row r="148" spans="1:13" x14ac:dyDescent="0.25">
      <c r="A148" t="s">
        <v>152</v>
      </c>
      <c r="B148" t="s">
        <v>556</v>
      </c>
      <c r="C148" s="5">
        <v>365893</v>
      </c>
      <c r="D148" s="5" t="s">
        <v>340</v>
      </c>
      <c r="E148" s="1">
        <v>40</v>
      </c>
      <c r="F148" s="1">
        <v>1</v>
      </c>
      <c r="M148" s="11">
        <v>16.7</v>
      </c>
    </row>
    <row r="149" spans="1:13" x14ac:dyDescent="0.25">
      <c r="A149" t="s">
        <v>153</v>
      </c>
      <c r="B149" t="s">
        <v>556</v>
      </c>
      <c r="C149" s="5">
        <v>365886</v>
      </c>
      <c r="D149" s="5" t="s">
        <v>340</v>
      </c>
      <c r="E149" s="1">
        <v>40</v>
      </c>
      <c r="F149" s="1">
        <v>1</v>
      </c>
      <c r="M149" s="11">
        <v>16.7</v>
      </c>
    </row>
    <row r="150" spans="1:13" x14ac:dyDescent="0.25">
      <c r="A150" t="s">
        <v>154</v>
      </c>
      <c r="B150" t="s">
        <v>556</v>
      </c>
      <c r="C150" s="5">
        <v>365894</v>
      </c>
      <c r="D150" s="5" t="s">
        <v>340</v>
      </c>
      <c r="E150" s="1">
        <v>40</v>
      </c>
      <c r="F150" s="1">
        <v>1</v>
      </c>
      <c r="M150" s="11">
        <v>19.399999999999999</v>
      </c>
    </row>
    <row r="151" spans="1:13" x14ac:dyDescent="0.25">
      <c r="A151" t="s">
        <v>155</v>
      </c>
      <c r="B151" t="s">
        <v>556</v>
      </c>
      <c r="C151" s="5">
        <v>365887</v>
      </c>
      <c r="D151" s="5" t="s">
        <v>340</v>
      </c>
      <c r="E151" s="1">
        <v>40</v>
      </c>
      <c r="F151" s="1">
        <v>1</v>
      </c>
      <c r="M151" s="11">
        <v>19.399999999999999</v>
      </c>
    </row>
    <row r="152" spans="1:13" x14ac:dyDescent="0.25">
      <c r="A152" t="s">
        <v>156</v>
      </c>
      <c r="B152" t="s">
        <v>556</v>
      </c>
      <c r="C152" s="5">
        <v>365898</v>
      </c>
      <c r="D152" s="5" t="s">
        <v>340</v>
      </c>
      <c r="E152" s="1">
        <v>400</v>
      </c>
      <c r="F152" s="1">
        <v>1</v>
      </c>
      <c r="M152" s="11">
        <v>54</v>
      </c>
    </row>
    <row r="153" spans="1:13" x14ac:dyDescent="0.25">
      <c r="A153" t="s">
        <v>157</v>
      </c>
      <c r="B153" t="s">
        <v>556</v>
      </c>
      <c r="C153" s="5">
        <v>365891</v>
      </c>
      <c r="D153" s="5" t="s">
        <v>340</v>
      </c>
      <c r="E153" s="1">
        <v>400</v>
      </c>
      <c r="F153" s="1">
        <v>1</v>
      </c>
      <c r="M153" s="11">
        <v>54</v>
      </c>
    </row>
    <row r="154" spans="1:13" x14ac:dyDescent="0.25">
      <c r="A154" t="s">
        <v>158</v>
      </c>
      <c r="B154" t="s">
        <v>556</v>
      </c>
      <c r="C154" s="5">
        <v>367078</v>
      </c>
      <c r="D154" s="5" t="s">
        <v>340</v>
      </c>
      <c r="E154" s="1">
        <v>400</v>
      </c>
      <c r="F154" s="1">
        <v>1</v>
      </c>
      <c r="M154" s="11">
        <v>54</v>
      </c>
    </row>
    <row r="155" spans="1:13" x14ac:dyDescent="0.25">
      <c r="A155" t="s">
        <v>159</v>
      </c>
      <c r="B155" t="s">
        <v>557</v>
      </c>
      <c r="C155" s="5">
        <v>411551</v>
      </c>
      <c r="D155" s="5" t="s">
        <v>340</v>
      </c>
      <c r="E155" s="1">
        <v>50</v>
      </c>
      <c r="F155" s="1">
        <v>1</v>
      </c>
      <c r="M155" s="11">
        <v>11.52</v>
      </c>
    </row>
    <row r="156" spans="1:13" x14ac:dyDescent="0.25">
      <c r="A156" t="s">
        <v>160</v>
      </c>
      <c r="B156" t="s">
        <v>557</v>
      </c>
      <c r="C156" s="5">
        <v>411555</v>
      </c>
      <c r="D156" s="5" t="s">
        <v>340</v>
      </c>
      <c r="E156" s="1">
        <v>50</v>
      </c>
      <c r="F156" s="1">
        <v>1</v>
      </c>
      <c r="M156" s="11">
        <v>11.52</v>
      </c>
    </row>
    <row r="157" spans="1:13" x14ac:dyDescent="0.25">
      <c r="A157" t="s">
        <v>161</v>
      </c>
      <c r="B157" t="s">
        <v>557</v>
      </c>
      <c r="C157" s="5">
        <v>411552</v>
      </c>
      <c r="D157" s="5" t="s">
        <v>340</v>
      </c>
      <c r="E157" s="1">
        <v>50</v>
      </c>
      <c r="F157" s="1">
        <v>1</v>
      </c>
      <c r="M157" s="11">
        <v>13.37</v>
      </c>
    </row>
    <row r="158" spans="1:13" x14ac:dyDescent="0.25">
      <c r="A158" t="s">
        <v>162</v>
      </c>
      <c r="B158" t="s">
        <v>557</v>
      </c>
      <c r="C158" s="5">
        <v>411556</v>
      </c>
      <c r="D158" s="5" t="s">
        <v>340</v>
      </c>
      <c r="E158" s="1">
        <v>10</v>
      </c>
      <c r="F158" s="1">
        <v>1</v>
      </c>
      <c r="M158" s="11">
        <v>6.09</v>
      </c>
    </row>
    <row r="159" spans="1:13" x14ac:dyDescent="0.25">
      <c r="A159" t="s">
        <v>163</v>
      </c>
      <c r="B159" t="s">
        <v>557</v>
      </c>
      <c r="C159" s="5">
        <v>411553</v>
      </c>
      <c r="D159" s="5" t="s">
        <v>340</v>
      </c>
      <c r="E159" s="1">
        <v>50</v>
      </c>
      <c r="F159" s="1">
        <v>1</v>
      </c>
      <c r="M159" s="11">
        <v>15.84</v>
      </c>
    </row>
    <row r="160" spans="1:13" x14ac:dyDescent="0.25">
      <c r="A160" t="s">
        <v>164</v>
      </c>
      <c r="B160" t="s">
        <v>557</v>
      </c>
      <c r="C160" s="5">
        <v>411557</v>
      </c>
      <c r="D160" s="5" t="s">
        <v>340</v>
      </c>
      <c r="E160" s="1">
        <v>50</v>
      </c>
      <c r="F160" s="1">
        <v>1</v>
      </c>
      <c r="M160" s="11">
        <v>16.64</v>
      </c>
    </row>
    <row r="161" spans="1:13" x14ac:dyDescent="0.25">
      <c r="A161" t="s">
        <v>165</v>
      </c>
      <c r="B161" t="s">
        <v>557</v>
      </c>
      <c r="C161" s="5">
        <v>411554</v>
      </c>
      <c r="D161" s="5" t="s">
        <v>340</v>
      </c>
      <c r="E161" s="1">
        <v>50</v>
      </c>
      <c r="F161" s="1">
        <v>1</v>
      </c>
      <c r="M161" s="11">
        <v>18.3</v>
      </c>
    </row>
    <row r="162" spans="1:13" x14ac:dyDescent="0.25">
      <c r="A162" t="s">
        <v>166</v>
      </c>
      <c r="B162" t="s">
        <v>557</v>
      </c>
      <c r="C162" s="5">
        <v>411558</v>
      </c>
      <c r="D162" s="5" t="s">
        <v>340</v>
      </c>
      <c r="E162" s="1">
        <v>10</v>
      </c>
      <c r="F162" s="1">
        <v>1</v>
      </c>
      <c r="M162" s="11">
        <v>25.11</v>
      </c>
    </row>
    <row r="163" spans="1:13" x14ac:dyDescent="0.25">
      <c r="A163" t="s">
        <v>167</v>
      </c>
    </row>
    <row r="164" spans="1:13" x14ac:dyDescent="0.25">
      <c r="A164" t="s">
        <v>168</v>
      </c>
    </row>
    <row r="165" spans="1:13" x14ac:dyDescent="0.25">
      <c r="A165" t="s">
        <v>169</v>
      </c>
    </row>
    <row r="166" spans="1:13" x14ac:dyDescent="0.25">
      <c r="A166" t="s">
        <v>170</v>
      </c>
    </row>
    <row r="167" spans="1:13" x14ac:dyDescent="0.25">
      <c r="A167" t="s">
        <v>171</v>
      </c>
    </row>
    <row r="168" spans="1:13" x14ac:dyDescent="0.25">
      <c r="A168" t="s">
        <v>172</v>
      </c>
    </row>
    <row r="169" spans="1:13" x14ac:dyDescent="0.25">
      <c r="A169" t="s">
        <v>173</v>
      </c>
    </row>
    <row r="170" spans="1:13" x14ac:dyDescent="0.25">
      <c r="A170" t="s">
        <v>174</v>
      </c>
    </row>
    <row r="171" spans="1:13" x14ac:dyDescent="0.25">
      <c r="A171" t="s">
        <v>175</v>
      </c>
    </row>
    <row r="172" spans="1:13" x14ac:dyDescent="0.25">
      <c r="A172" t="s">
        <v>176</v>
      </c>
    </row>
    <row r="173" spans="1:13" x14ac:dyDescent="0.25">
      <c r="A173" t="s">
        <v>177</v>
      </c>
    </row>
    <row r="174" spans="1:13" x14ac:dyDescent="0.25">
      <c r="A174" t="s">
        <v>178</v>
      </c>
    </row>
    <row r="175" spans="1:13" x14ac:dyDescent="0.25">
      <c r="A175" t="s">
        <v>179</v>
      </c>
    </row>
    <row r="176" spans="1:13" x14ac:dyDescent="0.25">
      <c r="A176" t="s">
        <v>180</v>
      </c>
    </row>
    <row r="177" spans="1:1" x14ac:dyDescent="0.25">
      <c r="A177" t="s">
        <v>181</v>
      </c>
    </row>
    <row r="178" spans="1:1" x14ac:dyDescent="0.25">
      <c r="A178" t="s">
        <v>182</v>
      </c>
    </row>
    <row r="179" spans="1:1" x14ac:dyDescent="0.25">
      <c r="A179" t="s">
        <v>183</v>
      </c>
    </row>
    <row r="180" spans="1:1" x14ac:dyDescent="0.25">
      <c r="A180" t="s">
        <v>184</v>
      </c>
    </row>
    <row r="181" spans="1:1" x14ac:dyDescent="0.25">
      <c r="A181" t="s">
        <v>185</v>
      </c>
    </row>
    <row r="182" spans="1:1" x14ac:dyDescent="0.25">
      <c r="A182" t="s">
        <v>186</v>
      </c>
    </row>
    <row r="183" spans="1:1" x14ac:dyDescent="0.25">
      <c r="A183" t="s">
        <v>187</v>
      </c>
    </row>
    <row r="184" spans="1:1" x14ac:dyDescent="0.25">
      <c r="A184" t="s">
        <v>188</v>
      </c>
    </row>
    <row r="185" spans="1:1" x14ac:dyDescent="0.25">
      <c r="A185" t="s">
        <v>189</v>
      </c>
    </row>
    <row r="186" spans="1:1" x14ac:dyDescent="0.25">
      <c r="A186" t="s">
        <v>190</v>
      </c>
    </row>
    <row r="187" spans="1:1" x14ac:dyDescent="0.25">
      <c r="A187" t="s">
        <v>191</v>
      </c>
    </row>
    <row r="188" spans="1:1" x14ac:dyDescent="0.25">
      <c r="A188" t="s">
        <v>192</v>
      </c>
    </row>
    <row r="189" spans="1:1" x14ac:dyDescent="0.25">
      <c r="A189" t="s">
        <v>193</v>
      </c>
    </row>
    <row r="190" spans="1:1" x14ac:dyDescent="0.25">
      <c r="A190" t="s">
        <v>194</v>
      </c>
    </row>
    <row r="191" spans="1:1" x14ac:dyDescent="0.25">
      <c r="A191" t="s">
        <v>195</v>
      </c>
    </row>
    <row r="192" spans="1:1" x14ac:dyDescent="0.25">
      <c r="A192" t="s">
        <v>196</v>
      </c>
    </row>
    <row r="193" spans="1:1" x14ac:dyDescent="0.25">
      <c r="A193" t="s">
        <v>197</v>
      </c>
    </row>
    <row r="194" spans="1:1" x14ac:dyDescent="0.25">
      <c r="A194" t="s">
        <v>198</v>
      </c>
    </row>
    <row r="195" spans="1:1" x14ac:dyDescent="0.25">
      <c r="A195" t="s">
        <v>199</v>
      </c>
    </row>
    <row r="196" spans="1:1" x14ac:dyDescent="0.25">
      <c r="A196" t="s">
        <v>200</v>
      </c>
    </row>
    <row r="197" spans="1:1" x14ac:dyDescent="0.25">
      <c r="A197" t="s">
        <v>201</v>
      </c>
    </row>
    <row r="198" spans="1:1" x14ac:dyDescent="0.25">
      <c r="A198" t="s">
        <v>202</v>
      </c>
    </row>
    <row r="199" spans="1:1" x14ac:dyDescent="0.25">
      <c r="A199" t="s">
        <v>203</v>
      </c>
    </row>
    <row r="200" spans="1:1" x14ac:dyDescent="0.25">
      <c r="A200" t="s">
        <v>204</v>
      </c>
    </row>
    <row r="201" spans="1:1" x14ac:dyDescent="0.25">
      <c r="A201" t="s">
        <v>205</v>
      </c>
    </row>
    <row r="202" spans="1:1" x14ac:dyDescent="0.25">
      <c r="A202" t="s">
        <v>206</v>
      </c>
    </row>
    <row r="203" spans="1:1" x14ac:dyDescent="0.25">
      <c r="A203" t="s">
        <v>207</v>
      </c>
    </row>
    <row r="204" spans="1:1" x14ac:dyDescent="0.25">
      <c r="A204" t="s">
        <v>208</v>
      </c>
    </row>
    <row r="205" spans="1:1" x14ac:dyDescent="0.25">
      <c r="A205" t="s">
        <v>209</v>
      </c>
    </row>
    <row r="206" spans="1:1" x14ac:dyDescent="0.25">
      <c r="A206" t="s">
        <v>210</v>
      </c>
    </row>
    <row r="207" spans="1:1" x14ac:dyDescent="0.25">
      <c r="A207" t="s">
        <v>211</v>
      </c>
    </row>
    <row r="208" spans="1:1" x14ac:dyDescent="0.25">
      <c r="A208" t="s">
        <v>212</v>
      </c>
    </row>
    <row r="209" spans="1:1" x14ac:dyDescent="0.25">
      <c r="A209" t="s">
        <v>213</v>
      </c>
    </row>
    <row r="210" spans="1:1" x14ac:dyDescent="0.25">
      <c r="A210" t="s">
        <v>214</v>
      </c>
    </row>
    <row r="211" spans="1:1" x14ac:dyDescent="0.25">
      <c r="A211" t="s">
        <v>215</v>
      </c>
    </row>
    <row r="212" spans="1:1" x14ac:dyDescent="0.25">
      <c r="A212" t="s">
        <v>216</v>
      </c>
    </row>
    <row r="213" spans="1:1" x14ac:dyDescent="0.25">
      <c r="A213" t="s">
        <v>217</v>
      </c>
    </row>
    <row r="214" spans="1:1" x14ac:dyDescent="0.25">
      <c r="A214" t="s">
        <v>218</v>
      </c>
    </row>
    <row r="215" spans="1:1" x14ac:dyDescent="0.25">
      <c r="A215" t="s">
        <v>219</v>
      </c>
    </row>
    <row r="216" spans="1:1" x14ac:dyDescent="0.25">
      <c r="A216" t="s">
        <v>220</v>
      </c>
    </row>
    <row r="217" spans="1:1" x14ac:dyDescent="0.25">
      <c r="A217" t="s">
        <v>221</v>
      </c>
    </row>
    <row r="218" spans="1:1" x14ac:dyDescent="0.25">
      <c r="A218" t="s">
        <v>222</v>
      </c>
    </row>
    <row r="219" spans="1:1" x14ac:dyDescent="0.25">
      <c r="A219" t="s">
        <v>223</v>
      </c>
    </row>
    <row r="220" spans="1:1" x14ac:dyDescent="0.25">
      <c r="A220" t="s">
        <v>224</v>
      </c>
    </row>
    <row r="221" spans="1:1" x14ac:dyDescent="0.25">
      <c r="A221" t="s">
        <v>225</v>
      </c>
    </row>
    <row r="222" spans="1:1" x14ac:dyDescent="0.25">
      <c r="A222" t="s">
        <v>226</v>
      </c>
    </row>
    <row r="223" spans="1:1" x14ac:dyDescent="0.25">
      <c r="A223" t="s">
        <v>227</v>
      </c>
    </row>
    <row r="224" spans="1:1" x14ac:dyDescent="0.25">
      <c r="A224" t="s">
        <v>228</v>
      </c>
    </row>
    <row r="225" spans="1:1" x14ac:dyDescent="0.25">
      <c r="A225" t="s">
        <v>229</v>
      </c>
    </row>
    <row r="226" spans="1:1" x14ac:dyDescent="0.25">
      <c r="A226" t="s">
        <v>230</v>
      </c>
    </row>
    <row r="227" spans="1:1" x14ac:dyDescent="0.25">
      <c r="A227" t="s">
        <v>231</v>
      </c>
    </row>
    <row r="228" spans="1:1" x14ac:dyDescent="0.25">
      <c r="A228" t="s">
        <v>232</v>
      </c>
    </row>
    <row r="229" spans="1:1" x14ac:dyDescent="0.25">
      <c r="A229" t="s">
        <v>233</v>
      </c>
    </row>
    <row r="230" spans="1:1" x14ac:dyDescent="0.25">
      <c r="A230" t="s">
        <v>234</v>
      </c>
    </row>
    <row r="231" spans="1:1" x14ac:dyDescent="0.25">
      <c r="A231" t="s">
        <v>235</v>
      </c>
    </row>
    <row r="232" spans="1:1" x14ac:dyDescent="0.25">
      <c r="A232" t="s">
        <v>236</v>
      </c>
    </row>
    <row r="233" spans="1:1" x14ac:dyDescent="0.25">
      <c r="A233" t="s">
        <v>237</v>
      </c>
    </row>
    <row r="234" spans="1:1" x14ac:dyDescent="0.25">
      <c r="A234" t="s">
        <v>238</v>
      </c>
    </row>
    <row r="235" spans="1:1" x14ac:dyDescent="0.25">
      <c r="A235" t="s">
        <v>239</v>
      </c>
    </row>
    <row r="236" spans="1:1" x14ac:dyDescent="0.25">
      <c r="A236" t="s">
        <v>240</v>
      </c>
    </row>
    <row r="237" spans="1:1" x14ac:dyDescent="0.25">
      <c r="A237" t="s">
        <v>241</v>
      </c>
    </row>
    <row r="238" spans="1:1" x14ac:dyDescent="0.25">
      <c r="A238" t="s">
        <v>242</v>
      </c>
    </row>
    <row r="239" spans="1:1" x14ac:dyDescent="0.25">
      <c r="A239" t="s">
        <v>243</v>
      </c>
    </row>
    <row r="240" spans="1:1" x14ac:dyDescent="0.25">
      <c r="A240" t="s">
        <v>244</v>
      </c>
    </row>
    <row r="241" spans="1:1" x14ac:dyDescent="0.25">
      <c r="A241" t="s">
        <v>245</v>
      </c>
    </row>
    <row r="242" spans="1:1" x14ac:dyDescent="0.25">
      <c r="A242" t="s">
        <v>246</v>
      </c>
    </row>
    <row r="243" spans="1:1" x14ac:dyDescent="0.25">
      <c r="A243" t="s">
        <v>247</v>
      </c>
    </row>
    <row r="244" spans="1:1" x14ac:dyDescent="0.25">
      <c r="A244" t="s">
        <v>248</v>
      </c>
    </row>
    <row r="245" spans="1:1" x14ac:dyDescent="0.25">
      <c r="A245" t="s">
        <v>249</v>
      </c>
    </row>
    <row r="246" spans="1:1" x14ac:dyDescent="0.25">
      <c r="A246" t="s">
        <v>250</v>
      </c>
    </row>
    <row r="247" spans="1:1" x14ac:dyDescent="0.25">
      <c r="A247" t="s">
        <v>251</v>
      </c>
    </row>
    <row r="248" spans="1:1" x14ac:dyDescent="0.25">
      <c r="A248" t="s">
        <v>252</v>
      </c>
    </row>
    <row r="249" spans="1:1" x14ac:dyDescent="0.25">
      <c r="A249" t="s">
        <v>253</v>
      </c>
    </row>
    <row r="250" spans="1:1" x14ac:dyDescent="0.25">
      <c r="A250" t="s">
        <v>254</v>
      </c>
    </row>
    <row r="251" spans="1:1" x14ac:dyDescent="0.25">
      <c r="A251" t="s">
        <v>255</v>
      </c>
    </row>
    <row r="252" spans="1:1" x14ac:dyDescent="0.25">
      <c r="A252" t="s">
        <v>256</v>
      </c>
    </row>
    <row r="253" spans="1:1" x14ac:dyDescent="0.25">
      <c r="A253" t="s">
        <v>257</v>
      </c>
    </row>
    <row r="254" spans="1:1" x14ac:dyDescent="0.25">
      <c r="A254" t="s">
        <v>258</v>
      </c>
    </row>
    <row r="255" spans="1:1" x14ac:dyDescent="0.25">
      <c r="A255" t="s">
        <v>259</v>
      </c>
    </row>
    <row r="256" spans="1:1" x14ac:dyDescent="0.25">
      <c r="A256" t="s">
        <v>260</v>
      </c>
    </row>
    <row r="257" spans="1:1" x14ac:dyDescent="0.25">
      <c r="A257" t="s">
        <v>261</v>
      </c>
    </row>
    <row r="258" spans="1:1" x14ac:dyDescent="0.25">
      <c r="A258" t="s">
        <v>262</v>
      </c>
    </row>
    <row r="259" spans="1:1" x14ac:dyDescent="0.25">
      <c r="A259" t="s">
        <v>263</v>
      </c>
    </row>
    <row r="260" spans="1:1" x14ac:dyDescent="0.25">
      <c r="A260" t="s">
        <v>264</v>
      </c>
    </row>
    <row r="261" spans="1:1" x14ac:dyDescent="0.25">
      <c r="A261" t="s">
        <v>265</v>
      </c>
    </row>
    <row r="262" spans="1:1" x14ac:dyDescent="0.25">
      <c r="A262" t="s">
        <v>266</v>
      </c>
    </row>
    <row r="263" spans="1:1" x14ac:dyDescent="0.25">
      <c r="A263" t="s">
        <v>267</v>
      </c>
    </row>
    <row r="264" spans="1:1" x14ac:dyDescent="0.25">
      <c r="A264" t="s">
        <v>268</v>
      </c>
    </row>
    <row r="265" spans="1:1" x14ac:dyDescent="0.25">
      <c r="A265" t="s">
        <v>269</v>
      </c>
    </row>
    <row r="266" spans="1:1" x14ac:dyDescent="0.25">
      <c r="A266" t="s">
        <v>270</v>
      </c>
    </row>
    <row r="267" spans="1:1" x14ac:dyDescent="0.25">
      <c r="A267" t="s">
        <v>271</v>
      </c>
    </row>
    <row r="268" spans="1:1" x14ac:dyDescent="0.25">
      <c r="A268" t="s">
        <v>272</v>
      </c>
    </row>
    <row r="269" spans="1:1" x14ac:dyDescent="0.25">
      <c r="A269" t="s">
        <v>273</v>
      </c>
    </row>
    <row r="270" spans="1:1" x14ac:dyDescent="0.25">
      <c r="A270" t="s">
        <v>274</v>
      </c>
    </row>
    <row r="271" spans="1:1" x14ac:dyDescent="0.25">
      <c r="A271" t="s">
        <v>275</v>
      </c>
    </row>
    <row r="272" spans="1:1" x14ac:dyDescent="0.25">
      <c r="A272" t="s">
        <v>276</v>
      </c>
    </row>
    <row r="273" spans="1:1" x14ac:dyDescent="0.25">
      <c r="A273" t="s">
        <v>277</v>
      </c>
    </row>
    <row r="274" spans="1:1" x14ac:dyDescent="0.25">
      <c r="A274" t="s">
        <v>278</v>
      </c>
    </row>
    <row r="275" spans="1:1" x14ac:dyDescent="0.25">
      <c r="A275" t="s">
        <v>279</v>
      </c>
    </row>
    <row r="276" spans="1:1" x14ac:dyDescent="0.25">
      <c r="A276" t="s">
        <v>280</v>
      </c>
    </row>
    <row r="277" spans="1:1" x14ac:dyDescent="0.25">
      <c r="A277" t="s">
        <v>281</v>
      </c>
    </row>
    <row r="278" spans="1:1" x14ac:dyDescent="0.25">
      <c r="A278" t="s">
        <v>282</v>
      </c>
    </row>
    <row r="279" spans="1:1" x14ac:dyDescent="0.25">
      <c r="A279" t="s">
        <v>283</v>
      </c>
    </row>
    <row r="280" spans="1:1" x14ac:dyDescent="0.25">
      <c r="A280" t="s">
        <v>284</v>
      </c>
    </row>
    <row r="281" spans="1:1" x14ac:dyDescent="0.25">
      <c r="A281" t="s">
        <v>285</v>
      </c>
    </row>
    <row r="282" spans="1:1" x14ac:dyDescent="0.25">
      <c r="A282" t="s">
        <v>286</v>
      </c>
    </row>
    <row r="283" spans="1:1" x14ac:dyDescent="0.25">
      <c r="A283" t="s">
        <v>287</v>
      </c>
    </row>
    <row r="284" spans="1:1" x14ac:dyDescent="0.25">
      <c r="A284" t="s">
        <v>288</v>
      </c>
    </row>
    <row r="285" spans="1:1" x14ac:dyDescent="0.25">
      <c r="A285" t="s">
        <v>289</v>
      </c>
    </row>
    <row r="286" spans="1:1" x14ac:dyDescent="0.25">
      <c r="A286" t="s">
        <v>290</v>
      </c>
    </row>
    <row r="287" spans="1:1" x14ac:dyDescent="0.25">
      <c r="A287" t="s">
        <v>291</v>
      </c>
    </row>
    <row r="288" spans="1:1" x14ac:dyDescent="0.25">
      <c r="A288" t="s">
        <v>292</v>
      </c>
    </row>
    <row r="289" spans="1:1" x14ac:dyDescent="0.25">
      <c r="A289" t="s">
        <v>293</v>
      </c>
    </row>
    <row r="290" spans="1:1" x14ac:dyDescent="0.25">
      <c r="A290" t="s">
        <v>294</v>
      </c>
    </row>
    <row r="291" spans="1:1" x14ac:dyDescent="0.25">
      <c r="A291" t="s">
        <v>295</v>
      </c>
    </row>
    <row r="292" spans="1:1" x14ac:dyDescent="0.25">
      <c r="A292" t="s">
        <v>296</v>
      </c>
    </row>
    <row r="293" spans="1:1" x14ac:dyDescent="0.25">
      <c r="A293" t="s">
        <v>297</v>
      </c>
    </row>
    <row r="294" spans="1:1" x14ac:dyDescent="0.25">
      <c r="A294" t="s">
        <v>298</v>
      </c>
    </row>
    <row r="295" spans="1:1" x14ac:dyDescent="0.25">
      <c r="A295" t="s">
        <v>299</v>
      </c>
    </row>
    <row r="296" spans="1:1" x14ac:dyDescent="0.25">
      <c r="A296" t="s">
        <v>300</v>
      </c>
    </row>
    <row r="297" spans="1:1" x14ac:dyDescent="0.25">
      <c r="A297" t="s">
        <v>301</v>
      </c>
    </row>
    <row r="298" spans="1:1" x14ac:dyDescent="0.25">
      <c r="A298" t="s">
        <v>302</v>
      </c>
    </row>
    <row r="299" spans="1:1" x14ac:dyDescent="0.25">
      <c r="A299" t="s">
        <v>303</v>
      </c>
    </row>
    <row r="300" spans="1:1" x14ac:dyDescent="0.25">
      <c r="A300" t="s">
        <v>304</v>
      </c>
    </row>
    <row r="301" spans="1:1" x14ac:dyDescent="0.25">
      <c r="A301" t="s">
        <v>305</v>
      </c>
    </row>
    <row r="302" spans="1:1" x14ac:dyDescent="0.25">
      <c r="A302" t="s">
        <v>306</v>
      </c>
    </row>
    <row r="303" spans="1:1" x14ac:dyDescent="0.25">
      <c r="A303" t="s">
        <v>307</v>
      </c>
    </row>
    <row r="304" spans="1:1" x14ac:dyDescent="0.25">
      <c r="A304" t="s">
        <v>308</v>
      </c>
    </row>
    <row r="305" spans="1:1" x14ac:dyDescent="0.25">
      <c r="A305" t="s">
        <v>309</v>
      </c>
    </row>
    <row r="306" spans="1:1" x14ac:dyDescent="0.25">
      <c r="A306" t="s">
        <v>310</v>
      </c>
    </row>
    <row r="307" spans="1:1" x14ac:dyDescent="0.25">
      <c r="A307" t="s">
        <v>311</v>
      </c>
    </row>
    <row r="308" spans="1:1" x14ac:dyDescent="0.25">
      <c r="A308" t="s">
        <v>312</v>
      </c>
    </row>
    <row r="309" spans="1:1" x14ac:dyDescent="0.25">
      <c r="A309" t="s">
        <v>313</v>
      </c>
    </row>
    <row r="310" spans="1:1" x14ac:dyDescent="0.25">
      <c r="A310" t="s">
        <v>314</v>
      </c>
    </row>
    <row r="311" spans="1:1" x14ac:dyDescent="0.25">
      <c r="A311" t="s">
        <v>315</v>
      </c>
    </row>
    <row r="312" spans="1:1" x14ac:dyDescent="0.25">
      <c r="A312" t="s">
        <v>316</v>
      </c>
    </row>
    <row r="313" spans="1:1" x14ac:dyDescent="0.25">
      <c r="A313" t="s">
        <v>317</v>
      </c>
    </row>
    <row r="314" spans="1:1" x14ac:dyDescent="0.25">
      <c r="A314" t="s">
        <v>318</v>
      </c>
    </row>
    <row r="315" spans="1:1" x14ac:dyDescent="0.25">
      <c r="A315" t="s">
        <v>319</v>
      </c>
    </row>
    <row r="316" spans="1:1" x14ac:dyDescent="0.25">
      <c r="A316" t="s">
        <v>320</v>
      </c>
    </row>
    <row r="317" spans="1:1" x14ac:dyDescent="0.25">
      <c r="A317" t="s">
        <v>321</v>
      </c>
    </row>
    <row r="318" spans="1:1" x14ac:dyDescent="0.25">
      <c r="A318" t="s">
        <v>322</v>
      </c>
    </row>
    <row r="319" spans="1:1" x14ac:dyDescent="0.25">
      <c r="A319" t="s">
        <v>323</v>
      </c>
    </row>
    <row r="320" spans="1:1" x14ac:dyDescent="0.25">
      <c r="A320" t="s">
        <v>324</v>
      </c>
    </row>
    <row r="321" spans="1:1" x14ac:dyDescent="0.25">
      <c r="A321" t="s">
        <v>325</v>
      </c>
    </row>
    <row r="322" spans="1:1" x14ac:dyDescent="0.25">
      <c r="A322" t="s">
        <v>326</v>
      </c>
    </row>
    <row r="323" spans="1:1" x14ac:dyDescent="0.25">
      <c r="A323" t="s">
        <v>327</v>
      </c>
    </row>
    <row r="324" spans="1:1" x14ac:dyDescent="0.25">
      <c r="A324" t="s">
        <v>328</v>
      </c>
    </row>
    <row r="325" spans="1:1" x14ac:dyDescent="0.25">
      <c r="A325" t="s">
        <v>329</v>
      </c>
    </row>
    <row r="326" spans="1:1" x14ac:dyDescent="0.25">
      <c r="A326" t="s">
        <v>330</v>
      </c>
    </row>
    <row r="327" spans="1:1" x14ac:dyDescent="0.25">
      <c r="A327" t="s">
        <v>331</v>
      </c>
    </row>
    <row r="328" spans="1:1" x14ac:dyDescent="0.25">
      <c r="A328" t="s">
        <v>332</v>
      </c>
    </row>
    <row r="329" spans="1:1" x14ac:dyDescent="0.25">
      <c r="A329" t="s">
        <v>333</v>
      </c>
    </row>
    <row r="330" spans="1:1" x14ac:dyDescent="0.25">
      <c r="A330" t="s">
        <v>334</v>
      </c>
    </row>
    <row r="331" spans="1:1" x14ac:dyDescent="0.25">
      <c r="A331" t="s">
        <v>335</v>
      </c>
    </row>
    <row r="332" spans="1:1" x14ac:dyDescent="0.25">
      <c r="A332" t="s">
        <v>336</v>
      </c>
    </row>
    <row r="333" spans="1:1" x14ac:dyDescent="0.25">
      <c r="A333" t="s">
        <v>337</v>
      </c>
    </row>
  </sheetData>
  <autoFilter ref="A1:P333" xr:uid="{43AB31F1-6F1C-495D-A91A-A201B5493775}">
    <filterColumn colId="5" showButton="0"/>
    <filterColumn colId="6" showButton="0"/>
    <filterColumn colId="7" showButton="0"/>
    <filterColumn colId="8" showButton="0"/>
    <filterColumn colId="9" showButton="0"/>
  </autoFilter>
  <mergeCells count="8">
    <mergeCell ref="A1:A2"/>
    <mergeCell ref="D1:D2"/>
    <mergeCell ref="F1:K1"/>
    <mergeCell ref="N1:N2"/>
    <mergeCell ref="L1:L2"/>
    <mergeCell ref="M1:M2"/>
    <mergeCell ref="C1:C2"/>
    <mergeCell ref="B1:B2"/>
  </mergeCells>
  <phoneticPr fontId="2" type="noConversion"/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1C8BF6-0937-474D-B2DA-8F2E057416F3}">
          <x14:formula1>
            <xm:f>Feuil2!$A$1:$A$11</xm:f>
          </x14:formula1>
          <xm:sqref>L3:L332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BC2C9-7221-4BCA-9AEC-1CE4A492492C}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0</v>
      </c>
    </row>
    <row r="3" spans="1:1" x14ac:dyDescent="0.25">
      <c r="A3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C07FC-920C-453C-ACF2-1C3C8925ED17}">
  <dimension ref="A1:F2"/>
  <sheetViews>
    <sheetView tabSelected="1" workbookViewId="0">
      <selection activeCell="B2" sqref="B2"/>
    </sheetView>
  </sheetViews>
  <sheetFormatPr baseColWidth="10" defaultRowHeight="15" x14ac:dyDescent="0.25"/>
  <cols>
    <col min="2" max="2" width="13.28515625" bestFit="1" customWidth="1"/>
    <col min="5" max="5" width="20.5703125" bestFit="1" customWidth="1"/>
    <col min="6" max="6" width="14.85546875" bestFit="1" customWidth="1"/>
  </cols>
  <sheetData>
    <row r="1" spans="1:6" x14ac:dyDescent="0.25">
      <c r="A1" s="2" t="s">
        <v>10</v>
      </c>
      <c r="B1" t="s">
        <v>11</v>
      </c>
      <c r="C1" t="s">
        <v>15</v>
      </c>
      <c r="D1" t="s">
        <v>21</v>
      </c>
      <c r="E1" t="s">
        <v>22</v>
      </c>
      <c r="F1" t="s">
        <v>23</v>
      </c>
    </row>
    <row r="2" spans="1:6" x14ac:dyDescent="0.25">
      <c r="A2" s="10" t="s">
        <v>36</v>
      </c>
      <c r="B2" t="e" vm="1">
        <f>VLOOKUP(Feuil3!$A:$A,'STOCK CONSOMMABLES'!$A:$A,'STOCK CONSOMMABLES'!$B:$B,2)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 CONSOMMABLES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Minel, Lucie</dc:creator>
  <cp:lastModifiedBy>Minel, Lucie</cp:lastModifiedBy>
  <dcterms:created xsi:type="dcterms:W3CDTF">2024-01-18T12:18:24Z</dcterms:created>
  <dcterms:modified xsi:type="dcterms:W3CDTF">2024-01-30T12:04:30Z</dcterms:modified>
</cp:coreProperties>
</file>